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 checkCompatibility="1"/>
  <mc:AlternateContent xmlns:mc="http://schemas.openxmlformats.org/markup-compatibility/2006">
    <mc:Choice Requires="x15">
      <x15ac:absPath xmlns:x15ac="http://schemas.microsoft.com/office/spreadsheetml/2010/11/ac" url="/Users/winfridtiede/Documents/my/Projekte/WTHome/Exce-Blog/Finanzplan/"/>
    </mc:Choice>
  </mc:AlternateContent>
  <bookViews>
    <workbookView xWindow="580" yWindow="800" windowWidth="28800" windowHeight="17600" tabRatio="500"/>
  </bookViews>
  <sheets>
    <sheet name="Hinweis" sheetId="11" r:id="rId1"/>
    <sheet name="Umsatzplanung" sheetId="1" r:id="rId2"/>
    <sheet name="InvestAbschr" sheetId="3" r:id="rId3"/>
    <sheet name="Personalkostenplanung" sheetId="8" r:id="rId4"/>
    <sheet name="Plan GuV" sheetId="6" r:id="rId5"/>
    <sheet name="FinanzplanungCashFlow" sheetId="10" r:id="rId6"/>
    <sheet name="Persönlicher Bedarf" sheetId="12" r:id="rId7"/>
    <sheet name="Variablen" sheetId="2" r:id="rId8"/>
  </sheets>
  <definedNames>
    <definedName name="_xlnm._FilterDatabase" localSheetId="2" hidden="1">InvestAbschr!$A$1:$O$4</definedName>
    <definedName name="_xlnm._FilterDatabase" localSheetId="3" hidden="1">Personalkostenplanung!$A$1:$K$4</definedName>
    <definedName name="_xlnm.Print_Area" localSheetId="5">FinanzplanungCashFlow!$A$1:$AO$18</definedName>
    <definedName name="_xlnm.Print_Area" localSheetId="4">'Plan GuV'!$A$1:$AO$43</definedName>
    <definedName name="_xlnm.Print_Area" localSheetId="1">Umsatzplanung!$A$1:$AO$42</definedName>
    <definedName name="_xlnm.Print_Titles" localSheetId="5">FinanzplanungCashFlow!$A:$A,FinanzplanungCashFlow!$1:$1</definedName>
    <definedName name="_xlnm.Print_Titles" localSheetId="4">'Plan GuV'!$A:$A,'Plan GuV'!$1:$1</definedName>
    <definedName name="_xlnm.Print_Titles" localSheetId="1">Umsatzplanung!$A:$A,Umsatzplanung!$1:$1</definedName>
    <definedName name="Umsatzsteuer17">Variablen!$B$3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1" l="1"/>
  <c r="C8" i="1"/>
  <c r="O3" i="1"/>
  <c r="O4" i="1"/>
  <c r="C9" i="1"/>
  <c r="C10" i="1"/>
  <c r="B12" i="1"/>
  <c r="C12" i="1"/>
  <c r="C13" i="1"/>
  <c r="C14" i="1"/>
  <c r="C15" i="1"/>
  <c r="B23" i="1"/>
  <c r="C23" i="1"/>
  <c r="C24" i="1"/>
  <c r="C25" i="1"/>
  <c r="B19" i="1"/>
  <c r="C19" i="1"/>
  <c r="C20" i="1"/>
  <c r="C21" i="1"/>
  <c r="C26" i="1"/>
  <c r="C28" i="1"/>
  <c r="D8" i="1"/>
  <c r="D9" i="1"/>
  <c r="D10" i="1"/>
  <c r="C31" i="1"/>
  <c r="D12" i="1"/>
  <c r="D13" i="1"/>
  <c r="D14" i="1"/>
  <c r="D15" i="1"/>
  <c r="C32" i="1"/>
  <c r="C33" i="1"/>
  <c r="C34" i="1"/>
  <c r="C36" i="1"/>
  <c r="C38" i="1"/>
  <c r="C5" i="6"/>
  <c r="C34" i="6"/>
  <c r="C5" i="10"/>
  <c r="C40" i="1"/>
  <c r="C36" i="6"/>
  <c r="C10" i="10"/>
  <c r="C41" i="1"/>
  <c r="C39" i="6"/>
  <c r="C11" i="10"/>
  <c r="C16" i="10"/>
  <c r="C18" i="10"/>
  <c r="D3" i="10"/>
  <c r="D23" i="1"/>
  <c r="D24" i="1"/>
  <c r="D25" i="1"/>
  <c r="D19" i="1"/>
  <c r="D20" i="1"/>
  <c r="D21" i="1"/>
  <c r="D26" i="1"/>
  <c r="D28" i="1"/>
  <c r="E8" i="1"/>
  <c r="E9" i="1"/>
  <c r="E10" i="1"/>
  <c r="D31" i="1"/>
  <c r="E12" i="1"/>
  <c r="E13" i="1"/>
  <c r="E14" i="1"/>
  <c r="E15" i="1"/>
  <c r="D32" i="1"/>
  <c r="D33" i="1"/>
  <c r="D34" i="1"/>
  <c r="D36" i="1"/>
  <c r="D38" i="1"/>
  <c r="D5" i="6"/>
  <c r="D34" i="6"/>
  <c r="D5" i="10"/>
  <c r="D40" i="1"/>
  <c r="D36" i="6"/>
  <c r="D10" i="10"/>
  <c r="D41" i="1"/>
  <c r="D39" i="6"/>
  <c r="D11" i="10"/>
  <c r="D16" i="10"/>
  <c r="D18" i="10"/>
  <c r="E3" i="10"/>
  <c r="E23" i="1"/>
  <c r="E24" i="1"/>
  <c r="E25" i="1"/>
  <c r="E19" i="1"/>
  <c r="E20" i="1"/>
  <c r="E21" i="1"/>
  <c r="E26" i="1"/>
  <c r="E28" i="1"/>
  <c r="F8" i="1"/>
  <c r="F9" i="1"/>
  <c r="F10" i="1"/>
  <c r="E31" i="1"/>
  <c r="F12" i="1"/>
  <c r="F13" i="1"/>
  <c r="F14" i="1"/>
  <c r="F15" i="1"/>
  <c r="E32" i="1"/>
  <c r="E33" i="1"/>
  <c r="E34" i="1"/>
  <c r="E36" i="1"/>
  <c r="E38" i="1"/>
  <c r="E5" i="6"/>
  <c r="E34" i="6"/>
  <c r="E5" i="10"/>
  <c r="E40" i="1"/>
  <c r="E36" i="6"/>
  <c r="E10" i="10"/>
  <c r="E41" i="1"/>
  <c r="E39" i="6"/>
  <c r="E11" i="10"/>
  <c r="E16" i="10"/>
  <c r="E18" i="10"/>
  <c r="F3" i="10"/>
  <c r="F23" i="1"/>
  <c r="F24" i="1"/>
  <c r="F25" i="1"/>
  <c r="F19" i="1"/>
  <c r="F20" i="1"/>
  <c r="F21" i="1"/>
  <c r="F26" i="1"/>
  <c r="F28" i="1"/>
  <c r="G8" i="1"/>
  <c r="G9" i="1"/>
  <c r="G10" i="1"/>
  <c r="F31" i="1"/>
  <c r="G12" i="1"/>
  <c r="G13" i="1"/>
  <c r="G14" i="1"/>
  <c r="G15" i="1"/>
  <c r="F32" i="1"/>
  <c r="F33" i="1"/>
  <c r="F34" i="1"/>
  <c r="F36" i="1"/>
  <c r="F38" i="1"/>
  <c r="F5" i="6"/>
  <c r="F34" i="6"/>
  <c r="F5" i="10"/>
  <c r="F40" i="1"/>
  <c r="F36" i="6"/>
  <c r="F10" i="10"/>
  <c r="F41" i="1"/>
  <c r="F39" i="6"/>
  <c r="F11" i="10"/>
  <c r="C37" i="6"/>
  <c r="C38" i="6"/>
  <c r="C40" i="6"/>
  <c r="D40" i="6"/>
  <c r="E40" i="6"/>
  <c r="F42" i="6"/>
  <c r="F12" i="10"/>
  <c r="F16" i="10"/>
  <c r="F18" i="10"/>
  <c r="G3" i="10"/>
  <c r="G23" i="1"/>
  <c r="G24" i="1"/>
  <c r="G25" i="1"/>
  <c r="G19" i="1"/>
  <c r="G20" i="1"/>
  <c r="G21" i="1"/>
  <c r="G26" i="1"/>
  <c r="G28" i="1"/>
  <c r="H8" i="1"/>
  <c r="H9" i="1"/>
  <c r="H10" i="1"/>
  <c r="G31" i="1"/>
  <c r="H12" i="1"/>
  <c r="H13" i="1"/>
  <c r="H14" i="1"/>
  <c r="H15" i="1"/>
  <c r="G32" i="1"/>
  <c r="G33" i="1"/>
  <c r="G34" i="1"/>
  <c r="G36" i="1"/>
  <c r="G38" i="1"/>
  <c r="G5" i="6"/>
  <c r="G34" i="6"/>
  <c r="G5" i="10"/>
  <c r="G40" i="1"/>
  <c r="G36" i="6"/>
  <c r="G10" i="10"/>
  <c r="G41" i="1"/>
  <c r="G39" i="6"/>
  <c r="G11" i="10"/>
  <c r="G16" i="10"/>
  <c r="G18" i="10"/>
  <c r="H3" i="10"/>
  <c r="H23" i="1"/>
  <c r="H24" i="1"/>
  <c r="H25" i="1"/>
  <c r="H19" i="1"/>
  <c r="H20" i="1"/>
  <c r="H21" i="1"/>
  <c r="H26" i="1"/>
  <c r="H28" i="1"/>
  <c r="I8" i="1"/>
  <c r="I9" i="1"/>
  <c r="I10" i="1"/>
  <c r="H31" i="1"/>
  <c r="I12" i="1"/>
  <c r="I13" i="1"/>
  <c r="I14" i="1"/>
  <c r="I15" i="1"/>
  <c r="H32" i="1"/>
  <c r="H33" i="1"/>
  <c r="H34" i="1"/>
  <c r="H36" i="1"/>
  <c r="H38" i="1"/>
  <c r="H5" i="6"/>
  <c r="H34" i="6"/>
  <c r="H5" i="10"/>
  <c r="H40" i="1"/>
  <c r="H36" i="6"/>
  <c r="H10" i="10"/>
  <c r="H41" i="1"/>
  <c r="H39" i="6"/>
  <c r="H11" i="10"/>
  <c r="H16" i="10"/>
  <c r="H18" i="10"/>
  <c r="I3" i="10"/>
  <c r="I23" i="1"/>
  <c r="I24" i="1"/>
  <c r="I25" i="1"/>
  <c r="I19" i="1"/>
  <c r="I20" i="1"/>
  <c r="I21" i="1"/>
  <c r="I26" i="1"/>
  <c r="I28" i="1"/>
  <c r="J8" i="1"/>
  <c r="J9" i="1"/>
  <c r="J10" i="1"/>
  <c r="I31" i="1"/>
  <c r="J12" i="1"/>
  <c r="J13" i="1"/>
  <c r="J14" i="1"/>
  <c r="J15" i="1"/>
  <c r="I32" i="1"/>
  <c r="I33" i="1"/>
  <c r="I34" i="1"/>
  <c r="I36" i="1"/>
  <c r="I38" i="1"/>
  <c r="I5" i="6"/>
  <c r="I34" i="6"/>
  <c r="I5" i="10"/>
  <c r="I40" i="1"/>
  <c r="I36" i="6"/>
  <c r="I10" i="10"/>
  <c r="I41" i="1"/>
  <c r="I39" i="6"/>
  <c r="I11" i="10"/>
  <c r="F40" i="6"/>
  <c r="G40" i="6"/>
  <c r="H40" i="6"/>
  <c r="I42" i="6"/>
  <c r="I12" i="10"/>
  <c r="I16" i="10"/>
  <c r="I18" i="10"/>
  <c r="J3" i="10"/>
  <c r="J23" i="1"/>
  <c r="J24" i="1"/>
  <c r="J25" i="1"/>
  <c r="J19" i="1"/>
  <c r="J20" i="1"/>
  <c r="J21" i="1"/>
  <c r="J26" i="1"/>
  <c r="J28" i="1"/>
  <c r="K8" i="1"/>
  <c r="K9" i="1"/>
  <c r="K10" i="1"/>
  <c r="J31" i="1"/>
  <c r="K12" i="1"/>
  <c r="K13" i="1"/>
  <c r="K14" i="1"/>
  <c r="K15" i="1"/>
  <c r="J32" i="1"/>
  <c r="J33" i="1"/>
  <c r="J34" i="1"/>
  <c r="J36" i="1"/>
  <c r="J38" i="1"/>
  <c r="J5" i="6"/>
  <c r="J34" i="6"/>
  <c r="J5" i="10"/>
  <c r="J40" i="1"/>
  <c r="J36" i="6"/>
  <c r="J10" i="10"/>
  <c r="J41" i="1"/>
  <c r="J39" i="6"/>
  <c r="J11" i="10"/>
  <c r="J16" i="10"/>
  <c r="J18" i="10"/>
  <c r="K3" i="10"/>
  <c r="K23" i="1"/>
  <c r="K24" i="1"/>
  <c r="K25" i="1"/>
  <c r="K19" i="1"/>
  <c r="K20" i="1"/>
  <c r="K21" i="1"/>
  <c r="K26" i="1"/>
  <c r="K28" i="1"/>
  <c r="L8" i="1"/>
  <c r="L9" i="1"/>
  <c r="L10" i="1"/>
  <c r="K31" i="1"/>
  <c r="L12" i="1"/>
  <c r="L13" i="1"/>
  <c r="L14" i="1"/>
  <c r="L15" i="1"/>
  <c r="K32" i="1"/>
  <c r="K33" i="1"/>
  <c r="K34" i="1"/>
  <c r="K36" i="1"/>
  <c r="K38" i="1"/>
  <c r="K5" i="6"/>
  <c r="K34" i="6"/>
  <c r="K5" i="10"/>
  <c r="K40" i="1"/>
  <c r="K36" i="6"/>
  <c r="K10" i="10"/>
  <c r="K41" i="1"/>
  <c r="K39" i="6"/>
  <c r="K11" i="10"/>
  <c r="K16" i="10"/>
  <c r="K18" i="10"/>
  <c r="L3" i="10"/>
  <c r="L23" i="1"/>
  <c r="L24" i="1"/>
  <c r="L25" i="1"/>
  <c r="L19" i="1"/>
  <c r="L20" i="1"/>
  <c r="L21" i="1"/>
  <c r="L26" i="1"/>
  <c r="L28" i="1"/>
  <c r="M8" i="1"/>
  <c r="M9" i="1"/>
  <c r="M10" i="1"/>
  <c r="L31" i="1"/>
  <c r="M12" i="1"/>
  <c r="M13" i="1"/>
  <c r="M14" i="1"/>
  <c r="M15" i="1"/>
  <c r="L32" i="1"/>
  <c r="L33" i="1"/>
  <c r="L34" i="1"/>
  <c r="L36" i="1"/>
  <c r="L38" i="1"/>
  <c r="L5" i="6"/>
  <c r="L34" i="6"/>
  <c r="L5" i="10"/>
  <c r="L40" i="1"/>
  <c r="L36" i="6"/>
  <c r="L10" i="10"/>
  <c r="L41" i="1"/>
  <c r="L39" i="6"/>
  <c r="L11" i="10"/>
  <c r="I40" i="6"/>
  <c r="J40" i="6"/>
  <c r="K40" i="6"/>
  <c r="L42" i="6"/>
  <c r="L12" i="10"/>
  <c r="L16" i="10"/>
  <c r="L18" i="10"/>
  <c r="M3" i="10"/>
  <c r="M23" i="1"/>
  <c r="M24" i="1"/>
  <c r="M25" i="1"/>
  <c r="M19" i="1"/>
  <c r="M20" i="1"/>
  <c r="M21" i="1"/>
  <c r="M26" i="1"/>
  <c r="M28" i="1"/>
  <c r="N8" i="1"/>
  <c r="N9" i="1"/>
  <c r="N10" i="1"/>
  <c r="M31" i="1"/>
  <c r="N12" i="1"/>
  <c r="N13" i="1"/>
  <c r="N14" i="1"/>
  <c r="N15" i="1"/>
  <c r="M32" i="1"/>
  <c r="M33" i="1"/>
  <c r="M34" i="1"/>
  <c r="M36" i="1"/>
  <c r="M38" i="1"/>
  <c r="M5" i="6"/>
  <c r="M34" i="6"/>
  <c r="M5" i="10"/>
  <c r="M40" i="1"/>
  <c r="M36" i="6"/>
  <c r="M10" i="10"/>
  <c r="M41" i="1"/>
  <c r="M39" i="6"/>
  <c r="M11" i="10"/>
  <c r="M16" i="10"/>
  <c r="M18" i="10"/>
  <c r="N3" i="10"/>
  <c r="N23" i="1"/>
  <c r="N24" i="1"/>
  <c r="N25" i="1"/>
  <c r="N19" i="1"/>
  <c r="N20" i="1"/>
  <c r="N21" i="1"/>
  <c r="N26" i="1"/>
  <c r="N28" i="1"/>
  <c r="P8" i="1"/>
  <c r="AB3" i="1"/>
  <c r="AB4" i="1"/>
  <c r="P9" i="1"/>
  <c r="P10" i="1"/>
  <c r="N31" i="1"/>
  <c r="P12" i="1"/>
  <c r="P13" i="1"/>
  <c r="P14" i="1"/>
  <c r="P15" i="1"/>
  <c r="N32" i="1"/>
  <c r="N33" i="1"/>
  <c r="N34" i="1"/>
  <c r="N36" i="1"/>
  <c r="N38" i="1"/>
  <c r="N5" i="6"/>
  <c r="N34" i="6"/>
  <c r="N5" i="10"/>
  <c r="N40" i="1"/>
  <c r="N36" i="6"/>
  <c r="N10" i="10"/>
  <c r="N41" i="1"/>
  <c r="N39" i="6"/>
  <c r="N11" i="10"/>
  <c r="N16" i="10"/>
  <c r="N18" i="10"/>
  <c r="P3" i="10"/>
  <c r="P23" i="1"/>
  <c r="P24" i="1"/>
  <c r="P25" i="1"/>
  <c r="P19" i="1"/>
  <c r="P20" i="1"/>
  <c r="P21" i="1"/>
  <c r="P26" i="1"/>
  <c r="P28" i="1"/>
  <c r="Q8" i="1"/>
  <c r="Q9" i="1"/>
  <c r="Q10" i="1"/>
  <c r="P31" i="1"/>
  <c r="Q12" i="1"/>
  <c r="Q13" i="1"/>
  <c r="Q14" i="1"/>
  <c r="Q15" i="1"/>
  <c r="P32" i="1"/>
  <c r="P33" i="1"/>
  <c r="P34" i="1"/>
  <c r="P36" i="1"/>
  <c r="P38" i="1"/>
  <c r="P5" i="6"/>
  <c r="P34" i="6"/>
  <c r="P5" i="10"/>
  <c r="P40" i="1"/>
  <c r="P36" i="6"/>
  <c r="P10" i="10"/>
  <c r="P41" i="1"/>
  <c r="P39" i="6"/>
  <c r="P11" i="10"/>
  <c r="L40" i="6"/>
  <c r="M40" i="6"/>
  <c r="N40" i="6"/>
  <c r="P42" i="6"/>
  <c r="P12" i="10"/>
  <c r="P16" i="10"/>
  <c r="P18" i="10"/>
  <c r="Q3" i="10"/>
  <c r="Q23" i="1"/>
  <c r="Q24" i="1"/>
  <c r="Q25" i="1"/>
  <c r="Q19" i="1"/>
  <c r="Q20" i="1"/>
  <c r="Q21" i="1"/>
  <c r="Q26" i="1"/>
  <c r="Q28" i="1"/>
  <c r="R8" i="1"/>
  <c r="R9" i="1"/>
  <c r="R10" i="1"/>
  <c r="Q31" i="1"/>
  <c r="R12" i="1"/>
  <c r="R13" i="1"/>
  <c r="R14" i="1"/>
  <c r="R15" i="1"/>
  <c r="Q32" i="1"/>
  <c r="Q33" i="1"/>
  <c r="Q34" i="1"/>
  <c r="Q36" i="1"/>
  <c r="Q38" i="1"/>
  <c r="Q5" i="6"/>
  <c r="Q34" i="6"/>
  <c r="Q5" i="10"/>
  <c r="Q40" i="1"/>
  <c r="Q36" i="6"/>
  <c r="Q10" i="10"/>
  <c r="Q41" i="1"/>
  <c r="Q39" i="6"/>
  <c r="Q11" i="10"/>
  <c r="Q16" i="10"/>
  <c r="Q18" i="10"/>
  <c r="R3" i="10"/>
  <c r="R23" i="1"/>
  <c r="R24" i="1"/>
  <c r="R25" i="1"/>
  <c r="R19" i="1"/>
  <c r="R20" i="1"/>
  <c r="R21" i="1"/>
  <c r="R26" i="1"/>
  <c r="R28" i="1"/>
  <c r="S8" i="1"/>
  <c r="S9" i="1"/>
  <c r="S10" i="1"/>
  <c r="R31" i="1"/>
  <c r="S12" i="1"/>
  <c r="S13" i="1"/>
  <c r="S14" i="1"/>
  <c r="S15" i="1"/>
  <c r="R32" i="1"/>
  <c r="R33" i="1"/>
  <c r="R34" i="1"/>
  <c r="R36" i="1"/>
  <c r="R38" i="1"/>
  <c r="R5" i="6"/>
  <c r="R34" i="6"/>
  <c r="R5" i="10"/>
  <c r="R40" i="1"/>
  <c r="R36" i="6"/>
  <c r="R10" i="10"/>
  <c r="R41" i="1"/>
  <c r="R39" i="6"/>
  <c r="R11" i="10"/>
  <c r="R16" i="10"/>
  <c r="R18" i="10"/>
  <c r="S3" i="10"/>
  <c r="S23" i="1"/>
  <c r="S24" i="1"/>
  <c r="S25" i="1"/>
  <c r="S19" i="1"/>
  <c r="S20" i="1"/>
  <c r="S21" i="1"/>
  <c r="S26" i="1"/>
  <c r="S28" i="1"/>
  <c r="T8" i="1"/>
  <c r="T9" i="1"/>
  <c r="T10" i="1"/>
  <c r="S31" i="1"/>
  <c r="T12" i="1"/>
  <c r="T13" i="1"/>
  <c r="T14" i="1"/>
  <c r="T15" i="1"/>
  <c r="S32" i="1"/>
  <c r="S33" i="1"/>
  <c r="S34" i="1"/>
  <c r="S36" i="1"/>
  <c r="S38" i="1"/>
  <c r="S5" i="6"/>
  <c r="S34" i="6"/>
  <c r="S5" i="10"/>
  <c r="S40" i="1"/>
  <c r="S36" i="6"/>
  <c r="S10" i="10"/>
  <c r="S41" i="1"/>
  <c r="S39" i="6"/>
  <c r="S11" i="10"/>
  <c r="P40" i="6"/>
  <c r="Q40" i="6"/>
  <c r="R40" i="6"/>
  <c r="S42" i="6"/>
  <c r="S12" i="10"/>
  <c r="S16" i="10"/>
  <c r="S18" i="10"/>
  <c r="T3" i="10"/>
  <c r="T23" i="1"/>
  <c r="T24" i="1"/>
  <c r="T25" i="1"/>
  <c r="T19" i="1"/>
  <c r="T20" i="1"/>
  <c r="T21" i="1"/>
  <c r="T26" i="1"/>
  <c r="T28" i="1"/>
  <c r="U8" i="1"/>
  <c r="U9" i="1"/>
  <c r="U10" i="1"/>
  <c r="T31" i="1"/>
  <c r="U12" i="1"/>
  <c r="U13" i="1"/>
  <c r="U14" i="1"/>
  <c r="U15" i="1"/>
  <c r="T32" i="1"/>
  <c r="T33" i="1"/>
  <c r="T34" i="1"/>
  <c r="T36" i="1"/>
  <c r="T38" i="1"/>
  <c r="T5" i="6"/>
  <c r="T34" i="6"/>
  <c r="T5" i="10"/>
  <c r="T40" i="1"/>
  <c r="T36" i="6"/>
  <c r="T10" i="10"/>
  <c r="T41" i="1"/>
  <c r="T39" i="6"/>
  <c r="T11" i="10"/>
  <c r="T16" i="10"/>
  <c r="T18" i="10"/>
  <c r="U3" i="10"/>
  <c r="U23" i="1"/>
  <c r="U24" i="1"/>
  <c r="U25" i="1"/>
  <c r="U19" i="1"/>
  <c r="U20" i="1"/>
  <c r="U21" i="1"/>
  <c r="U26" i="1"/>
  <c r="U28" i="1"/>
  <c r="V8" i="1"/>
  <c r="V9" i="1"/>
  <c r="V10" i="1"/>
  <c r="U31" i="1"/>
  <c r="V12" i="1"/>
  <c r="V13" i="1"/>
  <c r="V14" i="1"/>
  <c r="V15" i="1"/>
  <c r="U32" i="1"/>
  <c r="U33" i="1"/>
  <c r="U34" i="1"/>
  <c r="U36" i="1"/>
  <c r="U38" i="1"/>
  <c r="U5" i="6"/>
  <c r="U34" i="6"/>
  <c r="U5" i="10"/>
  <c r="U40" i="1"/>
  <c r="U36" i="6"/>
  <c r="U10" i="10"/>
  <c r="U41" i="1"/>
  <c r="U39" i="6"/>
  <c r="U11" i="10"/>
  <c r="U16" i="10"/>
  <c r="U18" i="10"/>
  <c r="V3" i="10"/>
  <c r="V23" i="1"/>
  <c r="V24" i="1"/>
  <c r="V25" i="1"/>
  <c r="V19" i="1"/>
  <c r="V20" i="1"/>
  <c r="V21" i="1"/>
  <c r="V26" i="1"/>
  <c r="V28" i="1"/>
  <c r="W8" i="1"/>
  <c r="W9" i="1"/>
  <c r="W10" i="1"/>
  <c r="V31" i="1"/>
  <c r="W12" i="1"/>
  <c r="W13" i="1"/>
  <c r="W14" i="1"/>
  <c r="W15" i="1"/>
  <c r="V32" i="1"/>
  <c r="V33" i="1"/>
  <c r="V34" i="1"/>
  <c r="V36" i="1"/>
  <c r="V38" i="1"/>
  <c r="V5" i="6"/>
  <c r="V34" i="6"/>
  <c r="V5" i="10"/>
  <c r="V40" i="1"/>
  <c r="V36" i="6"/>
  <c r="V10" i="10"/>
  <c r="V41" i="1"/>
  <c r="V39" i="6"/>
  <c r="V11" i="10"/>
  <c r="S40" i="6"/>
  <c r="T40" i="6"/>
  <c r="U40" i="6"/>
  <c r="V42" i="6"/>
  <c r="V12" i="10"/>
  <c r="V16" i="10"/>
  <c r="V18" i="10"/>
  <c r="W3" i="10"/>
  <c r="W23" i="1"/>
  <c r="W24" i="1"/>
  <c r="W25" i="1"/>
  <c r="W19" i="1"/>
  <c r="W20" i="1"/>
  <c r="W21" i="1"/>
  <c r="W26" i="1"/>
  <c r="W28" i="1"/>
  <c r="X8" i="1"/>
  <c r="X9" i="1"/>
  <c r="X10" i="1"/>
  <c r="W31" i="1"/>
  <c r="X12" i="1"/>
  <c r="X13" i="1"/>
  <c r="X14" i="1"/>
  <c r="X15" i="1"/>
  <c r="W32" i="1"/>
  <c r="W33" i="1"/>
  <c r="W34" i="1"/>
  <c r="W36" i="1"/>
  <c r="W38" i="1"/>
  <c r="W5" i="6"/>
  <c r="W34" i="6"/>
  <c r="W5" i="10"/>
  <c r="W40" i="1"/>
  <c r="W36" i="6"/>
  <c r="W10" i="10"/>
  <c r="W41" i="1"/>
  <c r="W39" i="6"/>
  <c r="W11" i="10"/>
  <c r="W16" i="10"/>
  <c r="W18" i="10"/>
  <c r="X3" i="10"/>
  <c r="X23" i="1"/>
  <c r="X24" i="1"/>
  <c r="X25" i="1"/>
  <c r="X19" i="1"/>
  <c r="X20" i="1"/>
  <c r="X21" i="1"/>
  <c r="X26" i="1"/>
  <c r="X28" i="1"/>
  <c r="Y8" i="1"/>
  <c r="Y9" i="1"/>
  <c r="Y10" i="1"/>
  <c r="X31" i="1"/>
  <c r="Y12" i="1"/>
  <c r="Y13" i="1"/>
  <c r="Y14" i="1"/>
  <c r="Y15" i="1"/>
  <c r="X32" i="1"/>
  <c r="X33" i="1"/>
  <c r="X34" i="1"/>
  <c r="X36" i="1"/>
  <c r="X38" i="1"/>
  <c r="X5" i="6"/>
  <c r="X34" i="6"/>
  <c r="X5" i="10"/>
  <c r="X40" i="1"/>
  <c r="X36" i="6"/>
  <c r="X10" i="10"/>
  <c r="X41" i="1"/>
  <c r="X39" i="6"/>
  <c r="X11" i="10"/>
  <c r="X16" i="10"/>
  <c r="X18" i="10"/>
  <c r="Y3" i="10"/>
  <c r="Y23" i="1"/>
  <c r="Y24" i="1"/>
  <c r="Y25" i="1"/>
  <c r="Y19" i="1"/>
  <c r="Y20" i="1"/>
  <c r="Y21" i="1"/>
  <c r="Y26" i="1"/>
  <c r="Y28" i="1"/>
  <c r="Z8" i="1"/>
  <c r="Z9" i="1"/>
  <c r="Z10" i="1"/>
  <c r="Y31" i="1"/>
  <c r="Z12" i="1"/>
  <c r="Z13" i="1"/>
  <c r="Z14" i="1"/>
  <c r="Z15" i="1"/>
  <c r="Y32" i="1"/>
  <c r="Y33" i="1"/>
  <c r="Y34" i="1"/>
  <c r="Y36" i="1"/>
  <c r="Y38" i="1"/>
  <c r="Y5" i="6"/>
  <c r="Y34" i="6"/>
  <c r="Y5" i="10"/>
  <c r="Y40" i="1"/>
  <c r="Y36" i="6"/>
  <c r="Y10" i="10"/>
  <c r="Y41" i="1"/>
  <c r="Y39" i="6"/>
  <c r="Y11" i="10"/>
  <c r="V40" i="6"/>
  <c r="W40" i="6"/>
  <c r="X40" i="6"/>
  <c r="Y42" i="6"/>
  <c r="Y12" i="10"/>
  <c r="Y16" i="10"/>
  <c r="Y18" i="10"/>
  <c r="Z3" i="10"/>
  <c r="Z23" i="1"/>
  <c r="Z24" i="1"/>
  <c r="Z25" i="1"/>
  <c r="Z19" i="1"/>
  <c r="Z20" i="1"/>
  <c r="Z21" i="1"/>
  <c r="Z26" i="1"/>
  <c r="Z28" i="1"/>
  <c r="AA8" i="1"/>
  <c r="AA9" i="1"/>
  <c r="AA10" i="1"/>
  <c r="Z31" i="1"/>
  <c r="AA12" i="1"/>
  <c r="AA13" i="1"/>
  <c r="AA14" i="1"/>
  <c r="AA15" i="1"/>
  <c r="Z32" i="1"/>
  <c r="Z33" i="1"/>
  <c r="Z34" i="1"/>
  <c r="Z36" i="1"/>
  <c r="Z38" i="1"/>
  <c r="Z5" i="6"/>
  <c r="Z34" i="6"/>
  <c r="Z5" i="10"/>
  <c r="Z40" i="1"/>
  <c r="Z36" i="6"/>
  <c r="Z10" i="10"/>
  <c r="Z41" i="1"/>
  <c r="Z39" i="6"/>
  <c r="Z11" i="10"/>
  <c r="Z16" i="10"/>
  <c r="Z18" i="10"/>
  <c r="AA3" i="10"/>
  <c r="AA23" i="1"/>
  <c r="AA24" i="1"/>
  <c r="AA25" i="1"/>
  <c r="AA19" i="1"/>
  <c r="AA20" i="1"/>
  <c r="AA21" i="1"/>
  <c r="AA26" i="1"/>
  <c r="AA28" i="1"/>
  <c r="AC8" i="1"/>
  <c r="AO4" i="1"/>
  <c r="AC9" i="1"/>
  <c r="AC10" i="1"/>
  <c r="AA31" i="1"/>
  <c r="AC12" i="1"/>
  <c r="AC13" i="1"/>
  <c r="AC14" i="1"/>
  <c r="AC15" i="1"/>
  <c r="AA32" i="1"/>
  <c r="AA33" i="1"/>
  <c r="AA34" i="1"/>
  <c r="AA36" i="1"/>
  <c r="AA38" i="1"/>
  <c r="AA5" i="6"/>
  <c r="AA34" i="6"/>
  <c r="AA5" i="10"/>
  <c r="AA40" i="1"/>
  <c r="AA36" i="6"/>
  <c r="AA10" i="10"/>
  <c r="AA41" i="1"/>
  <c r="AA39" i="6"/>
  <c r="AA11" i="10"/>
  <c r="AA16" i="10"/>
  <c r="AA18" i="10"/>
  <c r="AC3" i="10"/>
  <c r="AO3" i="10"/>
  <c r="AB3" i="10"/>
  <c r="O3" i="10"/>
  <c r="C32" i="6"/>
  <c r="C6" i="10"/>
  <c r="C12" i="10"/>
  <c r="D32" i="6"/>
  <c r="D6" i="10"/>
  <c r="D12" i="10"/>
  <c r="E32" i="6"/>
  <c r="E6" i="10"/>
  <c r="E12" i="10"/>
  <c r="F32" i="6"/>
  <c r="D37" i="6"/>
  <c r="E37" i="6"/>
  <c r="F6" i="10"/>
  <c r="G32" i="6"/>
  <c r="G6" i="10"/>
  <c r="G12" i="10"/>
  <c r="H32" i="6"/>
  <c r="H6" i="10"/>
  <c r="H12" i="10"/>
  <c r="I32" i="6"/>
  <c r="F37" i="6"/>
  <c r="G37" i="6"/>
  <c r="H37" i="6"/>
  <c r="I6" i="10"/>
  <c r="J32" i="6"/>
  <c r="J6" i="10"/>
  <c r="J12" i="10"/>
  <c r="K32" i="6"/>
  <c r="K6" i="10"/>
  <c r="K12" i="10"/>
  <c r="L32" i="6"/>
  <c r="I37" i="6"/>
  <c r="J37" i="6"/>
  <c r="K37" i="6"/>
  <c r="L6" i="10"/>
  <c r="M32" i="6"/>
  <c r="M6" i="10"/>
  <c r="M12" i="10"/>
  <c r="N32" i="6"/>
  <c r="N6" i="10"/>
  <c r="N12" i="10"/>
  <c r="P32" i="6"/>
  <c r="L37" i="6"/>
  <c r="M37" i="6"/>
  <c r="N37" i="6"/>
  <c r="P6" i="10"/>
  <c r="Q32" i="6"/>
  <c r="Q6" i="10"/>
  <c r="Q12" i="10"/>
  <c r="R32" i="6"/>
  <c r="R6" i="10"/>
  <c r="R12" i="10"/>
  <c r="S32" i="6"/>
  <c r="P37" i="6"/>
  <c r="Q37" i="6"/>
  <c r="R37" i="6"/>
  <c r="S6" i="10"/>
  <c r="T32" i="6"/>
  <c r="T6" i="10"/>
  <c r="T12" i="10"/>
  <c r="U32" i="6"/>
  <c r="U6" i="10"/>
  <c r="U12" i="10"/>
  <c r="V32" i="6"/>
  <c r="S37" i="6"/>
  <c r="T37" i="6"/>
  <c r="U37" i="6"/>
  <c r="V6" i="10"/>
  <c r="W32" i="6"/>
  <c r="W6" i="10"/>
  <c r="W12" i="10"/>
  <c r="X32" i="6"/>
  <c r="X6" i="10"/>
  <c r="X12" i="10"/>
  <c r="Y32" i="6"/>
  <c r="V37" i="6"/>
  <c r="W37" i="6"/>
  <c r="X37" i="6"/>
  <c r="Y6" i="10"/>
  <c r="Z32" i="6"/>
  <c r="Z6" i="10"/>
  <c r="Z12" i="10"/>
  <c r="AA32" i="6"/>
  <c r="AA6" i="10"/>
  <c r="AA12" i="10"/>
  <c r="AC18" i="10"/>
  <c r="AD3" i="10"/>
  <c r="AD8" i="1"/>
  <c r="AD9" i="1"/>
  <c r="AD10" i="1"/>
  <c r="AD12" i="1"/>
  <c r="AD13" i="1"/>
  <c r="AD14" i="1"/>
  <c r="AD15" i="1"/>
  <c r="AD23" i="1"/>
  <c r="AD24" i="1"/>
  <c r="AD25" i="1"/>
  <c r="AD19" i="1"/>
  <c r="AD20" i="1"/>
  <c r="AD21" i="1"/>
  <c r="AD26" i="1"/>
  <c r="AD28" i="1"/>
  <c r="AE8" i="1"/>
  <c r="AE9" i="1"/>
  <c r="AE10" i="1"/>
  <c r="AD31" i="1"/>
  <c r="AE12" i="1"/>
  <c r="AE13" i="1"/>
  <c r="AE14" i="1"/>
  <c r="AE15" i="1"/>
  <c r="AD32" i="1"/>
  <c r="AD33" i="1"/>
  <c r="AD34" i="1"/>
  <c r="AD36" i="1"/>
  <c r="AD38" i="1"/>
  <c r="AD5" i="6"/>
  <c r="AD32" i="6"/>
  <c r="AD34" i="6"/>
  <c r="AD5" i="10"/>
  <c r="AD40" i="1"/>
  <c r="AD36" i="6"/>
  <c r="AD10" i="10"/>
  <c r="AD41" i="1"/>
  <c r="AD39" i="6"/>
  <c r="AD11" i="10"/>
  <c r="AD6" i="10"/>
  <c r="AD12" i="10"/>
  <c r="AD16" i="10"/>
  <c r="AD18" i="10"/>
  <c r="AE3" i="10"/>
  <c r="AE23" i="1"/>
  <c r="AE24" i="1"/>
  <c r="AE25" i="1"/>
  <c r="AE19" i="1"/>
  <c r="AE20" i="1"/>
  <c r="AE21" i="1"/>
  <c r="AE26" i="1"/>
  <c r="AE28" i="1"/>
  <c r="AF8" i="1"/>
  <c r="AF9" i="1"/>
  <c r="AF10" i="1"/>
  <c r="AE31" i="1"/>
  <c r="AF12" i="1"/>
  <c r="AF13" i="1"/>
  <c r="AF14" i="1"/>
  <c r="AF15" i="1"/>
  <c r="AE32" i="1"/>
  <c r="AE33" i="1"/>
  <c r="AE34" i="1"/>
  <c r="AE36" i="1"/>
  <c r="AE38" i="1"/>
  <c r="AE5" i="6"/>
  <c r="AE32" i="6"/>
  <c r="AE34" i="6"/>
  <c r="AE5" i="10"/>
  <c r="AE40" i="1"/>
  <c r="AE36" i="6"/>
  <c r="AE10" i="10"/>
  <c r="AE41" i="1"/>
  <c r="AE39" i="6"/>
  <c r="AE11" i="10"/>
  <c r="AE6" i="10"/>
  <c r="AE12" i="10"/>
  <c r="AE16" i="10"/>
  <c r="AE18" i="10"/>
  <c r="AF3" i="10"/>
  <c r="AF23" i="1"/>
  <c r="AF24" i="1"/>
  <c r="AF25" i="1"/>
  <c r="AF19" i="1"/>
  <c r="AF20" i="1"/>
  <c r="AF21" i="1"/>
  <c r="AF26" i="1"/>
  <c r="AF28" i="1"/>
  <c r="AG8" i="1"/>
  <c r="AG9" i="1"/>
  <c r="AG10" i="1"/>
  <c r="AF31" i="1"/>
  <c r="AG12" i="1"/>
  <c r="AG13" i="1"/>
  <c r="AG14" i="1"/>
  <c r="AG15" i="1"/>
  <c r="AF32" i="1"/>
  <c r="AF33" i="1"/>
  <c r="AF34" i="1"/>
  <c r="AF36" i="1"/>
  <c r="AF38" i="1"/>
  <c r="AF5" i="6"/>
  <c r="AF32" i="6"/>
  <c r="AF34" i="6"/>
  <c r="AF5" i="10"/>
  <c r="AF40" i="1"/>
  <c r="AF36" i="6"/>
  <c r="AF10" i="10"/>
  <c r="AF41" i="1"/>
  <c r="AF39" i="6"/>
  <c r="AF11" i="10"/>
  <c r="AC31" i="1"/>
  <c r="AC32" i="1"/>
  <c r="AC33" i="1"/>
  <c r="AC23" i="1"/>
  <c r="AC24" i="1"/>
  <c r="AC25" i="1"/>
  <c r="AC19" i="1"/>
  <c r="AC20" i="1"/>
  <c r="AC21" i="1"/>
  <c r="AC26" i="1"/>
  <c r="AC34" i="1"/>
  <c r="AC36" i="1"/>
  <c r="AC40" i="1"/>
  <c r="AC36" i="6"/>
  <c r="AC28" i="1"/>
  <c r="AC41" i="1"/>
  <c r="AC39" i="6"/>
  <c r="AC37" i="6"/>
  <c r="AC40" i="6"/>
  <c r="AD37" i="6"/>
  <c r="AD40" i="6"/>
  <c r="AE37" i="6"/>
  <c r="AE40" i="6"/>
  <c r="AF42" i="6"/>
  <c r="AF12" i="10"/>
  <c r="AF6" i="10"/>
  <c r="AF16" i="10"/>
  <c r="AF18" i="10"/>
  <c r="AG3" i="10"/>
  <c r="AG23" i="1"/>
  <c r="AG24" i="1"/>
  <c r="AG25" i="1"/>
  <c r="AG19" i="1"/>
  <c r="AG20" i="1"/>
  <c r="AG21" i="1"/>
  <c r="AG26" i="1"/>
  <c r="AG28" i="1"/>
  <c r="AH8" i="1"/>
  <c r="AH9" i="1"/>
  <c r="AH10" i="1"/>
  <c r="AG31" i="1"/>
  <c r="AH12" i="1"/>
  <c r="AH13" i="1"/>
  <c r="AH14" i="1"/>
  <c r="AH15" i="1"/>
  <c r="AG32" i="1"/>
  <c r="AG33" i="1"/>
  <c r="AG34" i="1"/>
  <c r="AG36" i="1"/>
  <c r="AG38" i="1"/>
  <c r="AG5" i="6"/>
  <c r="AG32" i="6"/>
  <c r="AG34" i="6"/>
  <c r="AG5" i="10"/>
  <c r="AG40" i="1"/>
  <c r="AG36" i="6"/>
  <c r="AG10" i="10"/>
  <c r="AG41" i="1"/>
  <c r="AG39" i="6"/>
  <c r="AG11" i="10"/>
  <c r="AG6" i="10"/>
  <c r="AG12" i="10"/>
  <c r="AG16" i="10"/>
  <c r="AG18" i="10"/>
  <c r="AH3" i="10"/>
  <c r="AH23" i="1"/>
  <c r="AH24" i="1"/>
  <c r="AH25" i="1"/>
  <c r="AH19" i="1"/>
  <c r="AH20" i="1"/>
  <c r="AH21" i="1"/>
  <c r="AH26" i="1"/>
  <c r="AH28" i="1"/>
  <c r="AI8" i="1"/>
  <c r="AI9" i="1"/>
  <c r="AI10" i="1"/>
  <c r="AH31" i="1"/>
  <c r="AI12" i="1"/>
  <c r="AI13" i="1"/>
  <c r="AI14" i="1"/>
  <c r="AI15" i="1"/>
  <c r="AH32" i="1"/>
  <c r="AH33" i="1"/>
  <c r="AH34" i="1"/>
  <c r="AH36" i="1"/>
  <c r="AH38" i="1"/>
  <c r="AH5" i="6"/>
  <c r="AH32" i="6"/>
  <c r="AH34" i="6"/>
  <c r="AH5" i="10"/>
  <c r="AH40" i="1"/>
  <c r="AH36" i="6"/>
  <c r="AH10" i="10"/>
  <c r="AH41" i="1"/>
  <c r="AH39" i="6"/>
  <c r="AH11" i="10"/>
  <c r="AH6" i="10"/>
  <c r="AH12" i="10"/>
  <c r="AH16" i="10"/>
  <c r="AH18" i="10"/>
  <c r="AI3" i="10"/>
  <c r="AI23" i="1"/>
  <c r="AI24" i="1"/>
  <c r="AI25" i="1"/>
  <c r="AI19" i="1"/>
  <c r="AI20" i="1"/>
  <c r="AI21" i="1"/>
  <c r="AI26" i="1"/>
  <c r="AI28" i="1"/>
  <c r="AJ8" i="1"/>
  <c r="AJ9" i="1"/>
  <c r="AJ10" i="1"/>
  <c r="AI31" i="1"/>
  <c r="AJ12" i="1"/>
  <c r="AJ13" i="1"/>
  <c r="AJ14" i="1"/>
  <c r="AJ15" i="1"/>
  <c r="AI32" i="1"/>
  <c r="AI33" i="1"/>
  <c r="AI34" i="1"/>
  <c r="AI36" i="1"/>
  <c r="AI38" i="1"/>
  <c r="AI5" i="6"/>
  <c r="AI32" i="6"/>
  <c r="AI34" i="6"/>
  <c r="AI5" i="10"/>
  <c r="AI40" i="1"/>
  <c r="AI36" i="6"/>
  <c r="AI10" i="10"/>
  <c r="AI41" i="1"/>
  <c r="AI39" i="6"/>
  <c r="AI11" i="10"/>
  <c r="AF37" i="6"/>
  <c r="AF40" i="6"/>
  <c r="AG37" i="6"/>
  <c r="AG40" i="6"/>
  <c r="AH37" i="6"/>
  <c r="AH40" i="6"/>
  <c r="AI42" i="6"/>
  <c r="AI12" i="10"/>
  <c r="AI6" i="10"/>
  <c r="AI16" i="10"/>
  <c r="AI18" i="10"/>
  <c r="AJ3" i="10"/>
  <c r="AJ23" i="1"/>
  <c r="AJ24" i="1"/>
  <c r="AJ25" i="1"/>
  <c r="AJ19" i="1"/>
  <c r="AJ20" i="1"/>
  <c r="AJ21" i="1"/>
  <c r="AJ26" i="1"/>
  <c r="AJ28" i="1"/>
  <c r="AK8" i="1"/>
  <c r="AK9" i="1"/>
  <c r="AK10" i="1"/>
  <c r="AJ31" i="1"/>
  <c r="AK12" i="1"/>
  <c r="AK13" i="1"/>
  <c r="AK14" i="1"/>
  <c r="AK15" i="1"/>
  <c r="AJ32" i="1"/>
  <c r="AJ33" i="1"/>
  <c r="AJ34" i="1"/>
  <c r="AJ36" i="1"/>
  <c r="AJ38" i="1"/>
  <c r="AJ5" i="6"/>
  <c r="AJ32" i="6"/>
  <c r="AJ34" i="6"/>
  <c r="AJ5" i="10"/>
  <c r="AJ40" i="1"/>
  <c r="AJ36" i="6"/>
  <c r="AJ10" i="10"/>
  <c r="AJ41" i="1"/>
  <c r="AJ39" i="6"/>
  <c r="AJ11" i="10"/>
  <c r="AJ6" i="10"/>
  <c r="AJ12" i="10"/>
  <c r="AJ16" i="10"/>
  <c r="AJ18" i="10"/>
  <c r="AK3" i="10"/>
  <c r="AK23" i="1"/>
  <c r="AK24" i="1"/>
  <c r="AK25" i="1"/>
  <c r="AK19" i="1"/>
  <c r="AK20" i="1"/>
  <c r="AK21" i="1"/>
  <c r="AK26" i="1"/>
  <c r="AK28" i="1"/>
  <c r="AL8" i="1"/>
  <c r="AL9" i="1"/>
  <c r="AL10" i="1"/>
  <c r="AK31" i="1"/>
  <c r="AL12" i="1"/>
  <c r="AL13" i="1"/>
  <c r="AL14" i="1"/>
  <c r="AL15" i="1"/>
  <c r="AK32" i="1"/>
  <c r="AK33" i="1"/>
  <c r="AK34" i="1"/>
  <c r="AK36" i="1"/>
  <c r="AK38" i="1"/>
  <c r="AK5" i="6"/>
  <c r="AK32" i="6"/>
  <c r="AK34" i="6"/>
  <c r="AK5" i="10"/>
  <c r="AK40" i="1"/>
  <c r="AK36" i="6"/>
  <c r="AK10" i="10"/>
  <c r="AK41" i="1"/>
  <c r="AK39" i="6"/>
  <c r="AK11" i="10"/>
  <c r="AK6" i="10"/>
  <c r="AK12" i="10"/>
  <c r="AK16" i="10"/>
  <c r="AK18" i="10"/>
  <c r="AL3" i="10"/>
  <c r="AL23" i="1"/>
  <c r="AL24" i="1"/>
  <c r="AL25" i="1"/>
  <c r="AL19" i="1"/>
  <c r="AL20" i="1"/>
  <c r="AL21" i="1"/>
  <c r="AL26" i="1"/>
  <c r="AL28" i="1"/>
  <c r="AM8" i="1"/>
  <c r="AM9" i="1"/>
  <c r="AM10" i="1"/>
  <c r="AL31" i="1"/>
  <c r="AM12" i="1"/>
  <c r="AM13" i="1"/>
  <c r="AM14" i="1"/>
  <c r="AM15" i="1"/>
  <c r="AL32" i="1"/>
  <c r="AL33" i="1"/>
  <c r="AL34" i="1"/>
  <c r="AL36" i="1"/>
  <c r="AL38" i="1"/>
  <c r="AL5" i="6"/>
  <c r="AL32" i="6"/>
  <c r="AL34" i="6"/>
  <c r="AL5" i="10"/>
  <c r="AL40" i="1"/>
  <c r="AL36" i="6"/>
  <c r="AL10" i="10"/>
  <c r="AL41" i="1"/>
  <c r="AL39" i="6"/>
  <c r="AL11" i="10"/>
  <c r="AI37" i="6"/>
  <c r="AI40" i="6"/>
  <c r="AJ37" i="6"/>
  <c r="AJ40" i="6"/>
  <c r="AK37" i="6"/>
  <c r="AK40" i="6"/>
  <c r="AL42" i="6"/>
  <c r="AL12" i="10"/>
  <c r="AL6" i="10"/>
  <c r="AL16" i="10"/>
  <c r="AL18" i="10"/>
  <c r="AM3" i="10"/>
  <c r="AM23" i="1"/>
  <c r="AM24" i="1"/>
  <c r="AM25" i="1"/>
  <c r="AM19" i="1"/>
  <c r="AM20" i="1"/>
  <c r="AM21" i="1"/>
  <c r="AM26" i="1"/>
  <c r="AM28" i="1"/>
  <c r="AN8" i="1"/>
  <c r="AN9" i="1"/>
  <c r="AN10" i="1"/>
  <c r="AM31" i="1"/>
  <c r="AN12" i="1"/>
  <c r="AN13" i="1"/>
  <c r="AN14" i="1"/>
  <c r="AN15" i="1"/>
  <c r="AM32" i="1"/>
  <c r="AM33" i="1"/>
  <c r="AM34" i="1"/>
  <c r="AM36" i="1"/>
  <c r="AM38" i="1"/>
  <c r="AM5" i="6"/>
  <c r="AM32" i="6"/>
  <c r="AM34" i="6"/>
  <c r="AM5" i="10"/>
  <c r="AM40" i="1"/>
  <c r="AM36" i="6"/>
  <c r="AM10" i="10"/>
  <c r="AM41" i="1"/>
  <c r="AM39" i="6"/>
  <c r="AM11" i="10"/>
  <c r="AM6" i="10"/>
  <c r="AM12" i="10"/>
  <c r="AM16" i="10"/>
  <c r="AM18" i="10"/>
  <c r="AN3" i="10"/>
  <c r="AN23" i="1"/>
  <c r="AN24" i="1"/>
  <c r="AN25" i="1"/>
  <c r="AN19" i="1"/>
  <c r="AN20" i="1"/>
  <c r="AN21" i="1"/>
  <c r="AN26" i="1"/>
  <c r="AN28" i="1"/>
  <c r="AN31" i="1"/>
  <c r="AN32" i="1"/>
  <c r="AN33" i="1"/>
  <c r="AN34" i="1"/>
  <c r="AN36" i="1"/>
  <c r="AN38" i="1"/>
  <c r="AN5" i="6"/>
  <c r="AN32" i="6"/>
  <c r="AN34" i="6"/>
  <c r="AN5" i="10"/>
  <c r="AN40" i="1"/>
  <c r="AN36" i="6"/>
  <c r="AN10" i="10"/>
  <c r="AN41" i="1"/>
  <c r="AN39" i="6"/>
  <c r="AN11" i="10"/>
  <c r="AN6" i="10"/>
  <c r="AN12" i="10"/>
  <c r="AN16" i="10"/>
  <c r="AN18" i="10"/>
  <c r="AO18" i="10"/>
  <c r="AC38" i="1"/>
  <c r="AC5" i="6"/>
  <c r="AC32" i="6"/>
  <c r="AC34" i="6"/>
  <c r="AC5" i="10"/>
  <c r="AC10" i="10"/>
  <c r="AC11" i="10"/>
  <c r="Y37" i="6"/>
  <c r="Y40" i="6"/>
  <c r="Z37" i="6"/>
  <c r="Z40" i="6"/>
  <c r="AA37" i="6"/>
  <c r="AA40" i="6"/>
  <c r="AC42" i="6"/>
  <c r="AC12" i="10"/>
  <c r="AC6" i="10"/>
  <c r="AC16" i="10"/>
  <c r="AO16" i="10"/>
  <c r="AO14" i="10"/>
  <c r="AO13" i="10"/>
  <c r="AO12" i="10"/>
  <c r="AO11" i="10"/>
  <c r="AO10" i="10"/>
  <c r="AO9" i="10"/>
  <c r="AO8" i="10"/>
  <c r="AO7" i="10"/>
  <c r="AO6" i="10"/>
  <c r="AO5" i="10"/>
  <c r="AB18" i="10"/>
  <c r="AB16" i="10"/>
  <c r="AB14" i="10"/>
  <c r="AB13" i="10"/>
  <c r="AB12" i="10"/>
  <c r="AB11" i="10"/>
  <c r="AB10" i="10"/>
  <c r="AB9" i="10"/>
  <c r="AB8" i="10"/>
  <c r="AB7" i="10"/>
  <c r="AB6" i="10"/>
  <c r="AB5" i="10"/>
  <c r="O18" i="10"/>
  <c r="O6" i="10"/>
  <c r="O7" i="10"/>
  <c r="O8" i="10"/>
  <c r="O9" i="10"/>
  <c r="O10" i="10"/>
  <c r="O11" i="10"/>
  <c r="O12" i="10"/>
  <c r="O13" i="10"/>
  <c r="O14" i="10"/>
  <c r="O16" i="10"/>
  <c r="O5" i="10"/>
  <c r="C1" i="6"/>
  <c r="P1" i="6"/>
  <c r="AB1" i="6"/>
  <c r="AC1" i="6"/>
  <c r="AO1" i="6"/>
  <c r="P1" i="1"/>
  <c r="AB1" i="1"/>
  <c r="AC1" i="1"/>
  <c r="AO1" i="1"/>
  <c r="AI7" i="10"/>
  <c r="AJ7" i="10"/>
  <c r="AK7" i="10"/>
  <c r="AL7" i="10"/>
  <c r="AM7" i="10"/>
  <c r="AN7" i="10"/>
  <c r="AE7" i="10"/>
  <c r="AF7" i="10"/>
  <c r="AG7" i="10"/>
  <c r="AH7" i="10"/>
  <c r="AO32" i="6"/>
  <c r="AD7" i="10"/>
  <c r="R7" i="10"/>
  <c r="S7" i="10"/>
  <c r="T7" i="10"/>
  <c r="U7" i="10"/>
  <c r="V7" i="10"/>
  <c r="W7" i="10"/>
  <c r="X7" i="10"/>
  <c r="Y7" i="10"/>
  <c r="Z7" i="10"/>
  <c r="AA7" i="10"/>
  <c r="AC7" i="10"/>
  <c r="Q7" i="10"/>
  <c r="P7" i="10"/>
  <c r="E7" i="10"/>
  <c r="F7" i="10"/>
  <c r="G7" i="10"/>
  <c r="H7" i="10"/>
  <c r="I7" i="10"/>
  <c r="J7" i="10"/>
  <c r="K7" i="10"/>
  <c r="L7" i="10"/>
  <c r="M7" i="10"/>
  <c r="N7" i="10"/>
  <c r="D7" i="10"/>
  <c r="C7" i="10"/>
  <c r="E6" i="3"/>
  <c r="AO38" i="6"/>
  <c r="AB38" i="6"/>
  <c r="O38" i="6"/>
  <c r="AO40" i="1"/>
  <c r="AO41" i="1"/>
  <c r="AB40" i="1"/>
  <c r="AB41" i="1"/>
  <c r="O40" i="1"/>
  <c r="O41" i="1"/>
  <c r="AO10" i="1"/>
  <c r="AO14" i="1"/>
  <c r="AO15" i="1"/>
  <c r="AO25" i="1"/>
  <c r="AO21" i="1"/>
  <c r="AO26" i="1"/>
  <c r="AO28" i="1"/>
  <c r="AO36" i="1"/>
  <c r="AO38" i="1"/>
  <c r="AB10" i="1"/>
  <c r="AB14" i="1"/>
  <c r="AB15" i="1"/>
  <c r="AB25" i="1"/>
  <c r="AB21" i="1"/>
  <c r="AB26" i="1"/>
  <c r="AB28" i="1"/>
  <c r="AB36" i="1"/>
  <c r="AB38" i="1"/>
  <c r="O10" i="1"/>
  <c r="O14" i="1"/>
  <c r="O15" i="1"/>
  <c r="O25" i="1"/>
  <c r="O21" i="1"/>
  <c r="O26" i="1"/>
  <c r="O28" i="1"/>
  <c r="O36" i="1"/>
  <c r="O38" i="1"/>
  <c r="AO27" i="6"/>
  <c r="AB27" i="6"/>
  <c r="O27" i="6"/>
  <c r="AO29" i="6"/>
  <c r="AB29" i="6"/>
  <c r="O29" i="6"/>
  <c r="AO26" i="6"/>
  <c r="AB26" i="6"/>
  <c r="O26" i="6"/>
  <c r="AL37" i="6"/>
  <c r="AL40" i="6"/>
  <c r="AM37" i="6"/>
  <c r="AM40" i="6"/>
  <c r="AN37" i="6"/>
  <c r="AN40" i="6"/>
  <c r="AB36" i="6"/>
  <c r="AB12" i="6"/>
  <c r="AB13" i="6"/>
  <c r="AB14" i="6"/>
  <c r="AB15" i="6"/>
  <c r="AB16" i="6"/>
  <c r="AB17" i="6"/>
  <c r="AB18" i="6"/>
  <c r="AB19" i="6"/>
  <c r="AB20" i="6"/>
  <c r="AB21" i="6"/>
  <c r="AB22" i="6"/>
  <c r="AB23" i="6"/>
  <c r="AB24" i="6"/>
  <c r="AB25" i="6"/>
  <c r="AB28" i="6"/>
  <c r="AB30" i="6"/>
  <c r="AB31" i="6"/>
  <c r="AB37" i="6"/>
  <c r="AB39" i="6"/>
  <c r="AB40" i="6"/>
  <c r="AO36" i="6"/>
  <c r="AO12" i="6"/>
  <c r="AO13" i="6"/>
  <c r="AO14" i="6"/>
  <c r="AO15" i="6"/>
  <c r="AO16" i="6"/>
  <c r="AO17" i="6"/>
  <c r="AO18" i="6"/>
  <c r="AO19" i="6"/>
  <c r="AO20" i="6"/>
  <c r="AO21" i="6"/>
  <c r="AO22" i="6"/>
  <c r="AO23" i="6"/>
  <c r="AO24" i="6"/>
  <c r="AO25" i="6"/>
  <c r="AO28" i="6"/>
  <c r="AO30" i="6"/>
  <c r="AO31" i="6"/>
  <c r="AO37" i="6"/>
  <c r="AO39" i="6"/>
  <c r="AO40" i="6"/>
  <c r="O36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8" i="6"/>
  <c r="O30" i="6"/>
  <c r="O31" i="6"/>
  <c r="O37" i="6"/>
  <c r="O39" i="6"/>
  <c r="O40" i="6"/>
  <c r="G6" i="3"/>
  <c r="AA8" i="6"/>
  <c r="AB32" i="6"/>
  <c r="AO11" i="6"/>
  <c r="AB11" i="6"/>
  <c r="O11" i="6"/>
  <c r="D9" i="6"/>
  <c r="E9" i="6"/>
  <c r="F9" i="6"/>
  <c r="G9" i="6"/>
  <c r="H9" i="6"/>
  <c r="I9" i="6"/>
  <c r="J9" i="6"/>
  <c r="K9" i="6"/>
  <c r="L9" i="6"/>
  <c r="M9" i="6"/>
  <c r="N9" i="6"/>
  <c r="C9" i="6"/>
  <c r="E6" i="8"/>
  <c r="F6" i="8"/>
  <c r="G6" i="8"/>
  <c r="H6" i="8"/>
  <c r="I6" i="8"/>
  <c r="J6" i="8"/>
  <c r="K6" i="8"/>
  <c r="D6" i="8"/>
  <c r="K3" i="8"/>
  <c r="K2" i="8"/>
  <c r="J3" i="8"/>
  <c r="I3" i="8"/>
  <c r="J2" i="8"/>
  <c r="I2" i="8"/>
  <c r="AN8" i="6"/>
  <c r="N8" i="6"/>
  <c r="N6" i="3"/>
  <c r="O6" i="3"/>
  <c r="M6" i="3"/>
  <c r="O32" i="6"/>
  <c r="O5" i="6"/>
  <c r="O34" i="6"/>
  <c r="AB5" i="6"/>
  <c r="AB34" i="6"/>
  <c r="AO5" i="6"/>
  <c r="AO34" i="6"/>
  <c r="AC3" i="6"/>
  <c r="AD3" i="6"/>
  <c r="AE3" i="6"/>
  <c r="AF3" i="6"/>
  <c r="AG3" i="6"/>
  <c r="AH3" i="6"/>
  <c r="AI3" i="6"/>
  <c r="AJ3" i="6"/>
  <c r="AK3" i="6"/>
  <c r="AL3" i="6"/>
  <c r="AM3" i="6"/>
  <c r="AN3" i="6"/>
  <c r="AO3" i="6"/>
  <c r="AC4" i="6"/>
  <c r="AD4" i="6"/>
  <c r="AE4" i="6"/>
  <c r="AF4" i="6"/>
  <c r="AG4" i="6"/>
  <c r="AH4" i="6"/>
  <c r="AI4" i="6"/>
  <c r="AJ4" i="6"/>
  <c r="AK4" i="6"/>
  <c r="AL4" i="6"/>
  <c r="AM4" i="6"/>
  <c r="AN4" i="6"/>
  <c r="AO4" i="6"/>
  <c r="AO10" i="6"/>
  <c r="AO9" i="6"/>
  <c r="AO8" i="6"/>
  <c r="AB10" i="6"/>
  <c r="AB9" i="6"/>
  <c r="AB8" i="6"/>
  <c r="O9" i="6"/>
  <c r="O10" i="6"/>
  <c r="O8" i="6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C4" i="6"/>
  <c r="C3" i="6"/>
  <c r="AO31" i="1"/>
  <c r="AB33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O34" i="1"/>
  <c r="AO33" i="1"/>
  <c r="AO32" i="1"/>
  <c r="AO3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B34" i="1"/>
  <c r="AB32" i="1"/>
  <c r="AB31" i="1"/>
  <c r="K4" i="3"/>
  <c r="N4" i="3"/>
  <c r="O4" i="3"/>
  <c r="D4" i="3"/>
  <c r="J4" i="3"/>
  <c r="M4" i="3"/>
  <c r="L4" i="3"/>
  <c r="G4" i="3"/>
  <c r="H4" i="3"/>
  <c r="K3" i="3"/>
  <c r="N3" i="3"/>
  <c r="O3" i="3"/>
  <c r="D3" i="3"/>
  <c r="J3" i="3"/>
  <c r="M3" i="3"/>
  <c r="L3" i="3"/>
  <c r="G3" i="3"/>
  <c r="H3" i="3"/>
  <c r="K2" i="3"/>
  <c r="N2" i="3"/>
  <c r="O2" i="3"/>
  <c r="D2" i="3"/>
  <c r="J2" i="3"/>
  <c r="M2" i="3"/>
  <c r="L2" i="3"/>
  <c r="G2" i="3"/>
  <c r="H2" i="3"/>
  <c r="B42" i="1"/>
  <c r="B41" i="1"/>
  <c r="B40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O34" i="1"/>
  <c r="O33" i="1"/>
  <c r="O32" i="1"/>
  <c r="O31" i="1"/>
</calcChain>
</file>

<file path=xl/sharedStrings.xml><?xml version="1.0" encoding="utf-8"?>
<sst xmlns="http://schemas.openxmlformats.org/spreadsheetml/2006/main" count="289" uniqueCount="129">
  <si>
    <t>Warengruppe 1</t>
  </si>
  <si>
    <t>Warengruppe 2</t>
  </si>
  <si>
    <t>Summe</t>
  </si>
  <si>
    <t>Saisonindex</t>
  </si>
  <si>
    <t>Waren</t>
  </si>
  <si>
    <t>Dienstleistungen</t>
  </si>
  <si>
    <t>Dienstleistung1</t>
  </si>
  <si>
    <t>PreisW1</t>
  </si>
  <si>
    <t>PreisW2</t>
  </si>
  <si>
    <t>PreisD1</t>
  </si>
  <si>
    <t>Dienstleistung2</t>
  </si>
  <si>
    <t>PreisD2</t>
  </si>
  <si>
    <t>MengeD1</t>
  </si>
  <si>
    <t>MengeW1</t>
  </si>
  <si>
    <t>MengeW2</t>
  </si>
  <si>
    <t>MengeD2</t>
  </si>
  <si>
    <t>Umsatzsteuer</t>
  </si>
  <si>
    <t>Wachstumsindex</t>
  </si>
  <si>
    <t>UmsatzW1</t>
  </si>
  <si>
    <t>UmsatzW2</t>
  </si>
  <si>
    <t>Umsatz Waren</t>
  </si>
  <si>
    <t>UmsatzD1</t>
  </si>
  <si>
    <t>UmsatzD2</t>
  </si>
  <si>
    <t>Basis</t>
  </si>
  <si>
    <t>Umsatz Dienstleistung</t>
  </si>
  <si>
    <t>Gesamtumsatz</t>
  </si>
  <si>
    <t>Wareneinsatz</t>
  </si>
  <si>
    <t>Warengruppe1</t>
  </si>
  <si>
    <t>Warengruppe2</t>
  </si>
  <si>
    <t>Nebenkosten Waren</t>
  </si>
  <si>
    <t>Nebenkosten Dienstl.</t>
  </si>
  <si>
    <t>Summe Wareneinsatz</t>
  </si>
  <si>
    <t>Vorsteuer</t>
  </si>
  <si>
    <t>Umsatzsteuersaldo</t>
  </si>
  <si>
    <t>ID</t>
  </si>
  <si>
    <t>Bezeichnung</t>
  </si>
  <si>
    <t>RE-Datum</t>
  </si>
  <si>
    <t>Typ1Jahr</t>
  </si>
  <si>
    <t>Netto</t>
  </si>
  <si>
    <t>Ums.St.-Satz</t>
  </si>
  <si>
    <t>Ums.St.</t>
  </si>
  <si>
    <t>Brutto</t>
  </si>
  <si>
    <t>Zeitraum</t>
  </si>
  <si>
    <t>Betrag1/letztesJahr</t>
  </si>
  <si>
    <t>Betrag</t>
  </si>
  <si>
    <t>Ende</t>
  </si>
  <si>
    <t>Kamera</t>
  </si>
  <si>
    <t>Laptop</t>
  </si>
  <si>
    <t>Stuhl</t>
  </si>
  <si>
    <t>Umsatzerlöse</t>
  </si>
  <si>
    <t>Rohertrag</t>
  </si>
  <si>
    <t>Kosten</t>
  </si>
  <si>
    <t>Abschreibungen</t>
  </si>
  <si>
    <t>Personalaushilfslöhne</t>
  </si>
  <si>
    <t>Raumkosten</t>
  </si>
  <si>
    <t>Raumnebenkosten</t>
  </si>
  <si>
    <t>Marketing Media</t>
  </si>
  <si>
    <t>Marketing Druck</t>
  </si>
  <si>
    <t>Marketing Agentur</t>
  </si>
  <si>
    <t>Beratungskosten</t>
  </si>
  <si>
    <t>Weitere Honorare</t>
  </si>
  <si>
    <t>Versicherungen</t>
  </si>
  <si>
    <t>Reinigung</t>
  </si>
  <si>
    <t>Renovierung</t>
  </si>
  <si>
    <t>Telekommunikation</t>
  </si>
  <si>
    <t>Internet</t>
  </si>
  <si>
    <t>Elektro</t>
  </si>
  <si>
    <t>Personalkosten inkl.Sozialabgaben)</t>
  </si>
  <si>
    <t>usw.</t>
  </si>
  <si>
    <t>Zinskosten</t>
  </si>
  <si>
    <t>Kosten d. Geldverkehrs</t>
  </si>
  <si>
    <t>Summe Kosten</t>
  </si>
  <si>
    <t>Gewinn</t>
  </si>
  <si>
    <t>Jahr</t>
  </si>
  <si>
    <t>http://www.brutto-netto-rechner.info/gehalt/gehaltsrechner-arbeitgeber.php</t>
  </si>
  <si>
    <t>Start</t>
  </si>
  <si>
    <t>GF1</t>
  </si>
  <si>
    <t>GF2</t>
  </si>
  <si>
    <t>Gehalt</t>
  </si>
  <si>
    <t>RV</t>
  </si>
  <si>
    <t>AV</t>
  </si>
  <si>
    <t>KV</t>
  </si>
  <si>
    <t>Pflege</t>
  </si>
  <si>
    <t>SumSoz</t>
  </si>
  <si>
    <t>Achtung... Renovierungskosten müssen u.U. aktiviert werden (=Investition)</t>
  </si>
  <si>
    <t>Personalnebenkosten</t>
  </si>
  <si>
    <t>Reisekosten</t>
  </si>
  <si>
    <t>Bewirtungskosten</t>
  </si>
  <si>
    <t>Vorsteuer auf Kosten</t>
  </si>
  <si>
    <t>Vorsteuer auf Ware</t>
  </si>
  <si>
    <t>Vorsteuer auf Investition</t>
  </si>
  <si>
    <t>Vereinnahmte Umsatzsteuer</t>
  </si>
  <si>
    <t>Umsatzsteuersaldo (Negativ: Steuerschuld)</t>
  </si>
  <si>
    <t>Umsatzsteuerzahlung bzw. Erstattung</t>
  </si>
  <si>
    <t>Positiver Wert ist eine Erstattung</t>
  </si>
  <si>
    <t>Beiträge</t>
  </si>
  <si>
    <t>Büromaterial</t>
  </si>
  <si>
    <t>Porto</t>
  </si>
  <si>
    <t>Körperschaftssteuer</t>
  </si>
  <si>
    <t>Optional...</t>
  </si>
  <si>
    <t>Gewerbesteuer</t>
  </si>
  <si>
    <t>Steuervorauszahlungen</t>
  </si>
  <si>
    <t>Steuererstattung</t>
  </si>
  <si>
    <t>Geldbestand</t>
  </si>
  <si>
    <t>Investition (Netto) (-)</t>
  </si>
  <si>
    <t>Gewinn aus GuV (+)</t>
  </si>
  <si>
    <t>Abschreibung (+)</t>
  </si>
  <si>
    <t>Steuervorauszahlung (-)</t>
  </si>
  <si>
    <t>Vorsteuer (-)</t>
  </si>
  <si>
    <t>Umsatzsteuer (+)</t>
  </si>
  <si>
    <t>Umsatzsteuerzahlung/Erstattung (+)</t>
  </si>
  <si>
    <t>Entnahmen (-)</t>
  </si>
  <si>
    <t>Kredittilgung (+)</t>
  </si>
  <si>
    <t>Cash-Flow (Saldo)</t>
  </si>
  <si>
    <t>Steuererstattung (+)</t>
  </si>
  <si>
    <t>na</t>
  </si>
  <si>
    <t>Geldbestand am Ende Periode</t>
  </si>
  <si>
    <t>Erstellt von</t>
  </si>
  <si>
    <t>Winfrid Tiede</t>
  </si>
  <si>
    <t>http://winfridtiede.de</t>
  </si>
  <si>
    <t>Ich übernehme keine Garantie für die Richtigkeit und Fehler in dieser Datei</t>
  </si>
  <si>
    <t>Stand/Version: 22.03.2017</t>
  </si>
  <si>
    <t>Hilfe beim Finanzplan benötigt?</t>
  </si>
  <si>
    <t>Dann rufen Sie mich an: 01732193481</t>
  </si>
  <si>
    <t>Mail</t>
  </si>
  <si>
    <t>post@winfrid tiede.de</t>
  </si>
  <si>
    <t>Einfach den Bedarf monatlich planen und in den Cash-Flow übernehmen (in der Finanzplanung)</t>
  </si>
  <si>
    <t>In vielen Fällen (bei komplexeren Modellen) wird es auch mehr Variablen geben!</t>
  </si>
  <si>
    <t>bzw. feste Werte, die für die ganze Tabelle gelten und per Namen festgelegt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</si>
</sst>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4" x14ac:knownFonts="1"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u/>
      <sz val="8"/>
      <color theme="11"/>
      <name val="Calibri"/>
      <family val="2"/>
      <scheme val="minor"/>
    </font>
    <font>
      <sz val="8"/>
      <color rgb="FF000000"/>
      <name val="Calibri"/>
      <family val="2"/>
      <scheme val="minor"/>
    </font>
    <font>
      <i/>
      <sz val="8"/>
      <color theme="1"/>
      <name val="Calibri"/>
      <scheme val="minor"/>
    </font>
    <font>
      <b/>
      <sz val="8"/>
      <color theme="1"/>
      <name val="Calibri"/>
      <scheme val="minor"/>
    </font>
    <font>
      <b/>
      <i/>
      <sz val="8"/>
      <color theme="1"/>
      <name val="Calibri"/>
      <scheme val="minor"/>
    </font>
    <font>
      <b/>
      <sz val="8"/>
      <color rgb="FFFF0000"/>
      <name val="Calibri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5">
    <xf numFmtId="2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" fontId="4" fillId="0" borderId="0" applyNumberFormat="0" applyFill="0" applyBorder="0" applyAlignment="0" applyProtection="0"/>
    <xf numFmtId="2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2" fontId="4" fillId="0" borderId="0" applyNumberFormat="0" applyFill="0" applyBorder="0" applyAlignment="0" applyProtection="0"/>
    <xf numFmtId="2" fontId="5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2" fontId="4" fillId="0" borderId="0" applyNumberFormat="0" applyFill="0" applyBorder="0" applyAlignment="0" applyProtection="0"/>
    <xf numFmtId="2" fontId="5" fillId="0" borderId="0" applyNumberFormat="0" applyFill="0" applyBorder="0" applyAlignment="0" applyProtection="0"/>
    <xf numFmtId="2" fontId="4" fillId="0" borderId="0" applyNumberFormat="0" applyFill="0" applyBorder="0" applyAlignment="0" applyProtection="0"/>
    <xf numFmtId="2" fontId="5" fillId="0" borderId="0" applyNumberFormat="0" applyFill="0" applyBorder="0" applyAlignment="0" applyProtection="0"/>
    <xf numFmtId="2" fontId="4" fillId="0" borderId="0" applyNumberFormat="0" applyFill="0" applyBorder="0" applyAlignment="0" applyProtection="0"/>
  </cellStyleXfs>
  <cellXfs count="51">
    <xf numFmtId="2" fontId="0" fillId="0" borderId="0" xfId="0"/>
    <xf numFmtId="2" fontId="7" fillId="0" borderId="0" xfId="0" applyFont="1"/>
    <xf numFmtId="2" fontId="8" fillId="0" borderId="0" xfId="0" applyFont="1"/>
    <xf numFmtId="4" fontId="0" fillId="0" borderId="0" xfId="0" applyNumberFormat="1"/>
    <xf numFmtId="2" fontId="0" fillId="0" borderId="1" xfId="0" applyBorder="1"/>
    <xf numFmtId="2" fontId="8" fillId="0" borderId="1" xfId="0" applyFont="1" applyBorder="1"/>
    <xf numFmtId="4" fontId="0" fillId="0" borderId="1" xfId="0" applyNumberFormat="1" applyBorder="1"/>
    <xf numFmtId="4" fontId="8" fillId="0" borderId="0" xfId="0" applyNumberFormat="1" applyFont="1"/>
    <xf numFmtId="4" fontId="8" fillId="0" borderId="1" xfId="0" applyNumberFormat="1" applyFont="1" applyBorder="1"/>
    <xf numFmtId="2" fontId="8" fillId="0" borderId="2" xfId="0" applyFont="1" applyBorder="1"/>
    <xf numFmtId="4" fontId="8" fillId="0" borderId="2" xfId="0" applyNumberFormat="1" applyFont="1" applyBorder="1"/>
    <xf numFmtId="4" fontId="8" fillId="0" borderId="3" xfId="0" applyNumberFormat="1" applyFont="1" applyBorder="1"/>
    <xf numFmtId="2" fontId="8" fillId="0" borderId="0" xfId="0" applyFont="1" applyFill="1" applyBorder="1"/>
    <xf numFmtId="9" fontId="0" fillId="0" borderId="0" xfId="2" applyFont="1"/>
    <xf numFmtId="4" fontId="7" fillId="0" borderId="0" xfId="0" applyNumberFormat="1" applyFont="1"/>
    <xf numFmtId="4" fontId="9" fillId="0" borderId="1" xfId="0" applyNumberFormat="1" applyFont="1" applyBorder="1"/>
    <xf numFmtId="10" fontId="7" fillId="0" borderId="0" xfId="2" applyNumberFormat="1" applyFont="1"/>
    <xf numFmtId="1" fontId="8" fillId="0" borderId="0" xfId="0" applyNumberFormat="1" applyFont="1"/>
    <xf numFmtId="14" fontId="8" fillId="0" borderId="0" xfId="0" applyNumberFormat="1" applyFont="1"/>
    <xf numFmtId="9" fontId="8" fillId="0" borderId="0" xfId="5" applyFont="1"/>
    <xf numFmtId="1" fontId="8" fillId="0" borderId="0" xfId="0" applyNumberFormat="1" applyFont="1" applyAlignment="1">
      <alignment horizontal="left"/>
    </xf>
    <xf numFmtId="1" fontId="0" fillId="0" borderId="0" xfId="0" applyNumberFormat="1"/>
    <xf numFmtId="14" fontId="0" fillId="0" borderId="0" xfId="0" applyNumberFormat="1"/>
    <xf numFmtId="9" fontId="0" fillId="0" borderId="0" xfId="5" applyFont="1"/>
    <xf numFmtId="2" fontId="8" fillId="0" borderId="0" xfId="0" applyFont="1" applyAlignment="1">
      <alignment horizontal="center"/>
    </xf>
    <xf numFmtId="2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" xfId="0" applyNumberFormat="1" applyBorder="1" applyAlignment="1">
      <alignment horizontal="center"/>
    </xf>
    <xf numFmtId="2" fontId="8" fillId="0" borderId="4" xfId="0" applyFont="1" applyBorder="1"/>
    <xf numFmtId="2" fontId="7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2" fontId="8" fillId="0" borderId="1" xfId="0" applyFont="1" applyBorder="1" applyAlignment="1">
      <alignment horizontal="center"/>
    </xf>
    <xf numFmtId="0" fontId="3" fillId="0" borderId="0" xfId="8" applyFont="1"/>
    <xf numFmtId="44" fontId="3" fillId="0" borderId="0" xfId="9" applyFont="1"/>
    <xf numFmtId="14" fontId="3" fillId="0" borderId="0" xfId="9" applyNumberFormat="1" applyFont="1"/>
    <xf numFmtId="44" fontId="3" fillId="0" borderId="0" xfId="1" applyFont="1"/>
    <xf numFmtId="44" fontId="3" fillId="0" borderId="0" xfId="8" applyNumberFormat="1" applyFont="1"/>
    <xf numFmtId="0" fontId="0" fillId="0" borderId="0" xfId="8" applyFont="1"/>
    <xf numFmtId="0" fontId="8" fillId="0" borderId="0" xfId="8" applyFont="1"/>
    <xf numFmtId="44" fontId="8" fillId="0" borderId="0" xfId="9" applyFont="1"/>
    <xf numFmtId="44" fontId="8" fillId="0" borderId="0" xfId="8" applyNumberFormat="1" applyFont="1"/>
    <xf numFmtId="44" fontId="10" fillId="0" borderId="0" xfId="8" applyNumberFormat="1" applyFont="1"/>
    <xf numFmtId="4" fontId="6" fillId="0" borderId="0" xfId="0" applyNumberFormat="1" applyFont="1"/>
    <xf numFmtId="4" fontId="8" fillId="0" borderId="4" xfId="0" applyNumberFormat="1" applyFont="1" applyBorder="1"/>
    <xf numFmtId="4" fontId="8" fillId="0" borderId="5" xfId="0" applyNumberFormat="1" applyFont="1" applyBorder="1"/>
    <xf numFmtId="2" fontId="0" fillId="0" borderId="0" xfId="0" applyFont="1" applyFill="1" applyBorder="1"/>
    <xf numFmtId="2" fontId="0" fillId="0" borderId="0" xfId="0" applyFont="1"/>
    <xf numFmtId="4" fontId="0" fillId="0" borderId="0" xfId="0" applyNumberFormat="1" applyFont="1"/>
    <xf numFmtId="4" fontId="0" fillId="0" borderId="1" xfId="0" applyNumberFormat="1" applyFont="1" applyBorder="1"/>
    <xf numFmtId="2" fontId="11" fillId="0" borderId="0" xfId="0" applyFont="1"/>
    <xf numFmtId="2" fontId="12" fillId="0" borderId="0" xfId="14" applyFont="1"/>
  </cellXfs>
  <cellStyles count="15">
    <cellStyle name="Besuchter Link" xfId="4" builtinId="9" hidden="1"/>
    <cellStyle name="Besuchter Link" xfId="7" builtinId="9" hidden="1"/>
    <cellStyle name="Besuchter Link" xfId="11" builtinId="9" hidden="1"/>
    <cellStyle name="Besuchter Link" xfId="13" builtinId="9" hidden="1"/>
    <cellStyle name="Hyperlink" xfId="3" builtinId="8" hidden="1"/>
    <cellStyle name="Hyperlink" xfId="6" builtinId="8" hidden="1"/>
    <cellStyle name="Hyperlink" xfId="10" builtinId="8" hidden="1"/>
    <cellStyle name="Hyperlink" xfId="12" builtinId="8" hidden="1"/>
    <cellStyle name="Hyperlink" xfId="14" builtinId="8"/>
    <cellStyle name="Prozent" xfId="2" builtinId="5"/>
    <cellStyle name="Prozent 2" xfId="5"/>
    <cellStyle name="Stand." xfId="0" builtinId="0" customBuiltin="1"/>
    <cellStyle name="Stand. 2" xfId="8"/>
    <cellStyle name="Währung" xfId="1" builtinId="4"/>
    <cellStyle name="Währung 2" xfId="9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infridtiede.de/" TargetMode="External"/><Relationship Id="rId2" Type="http://schemas.openxmlformats.org/officeDocument/2006/relationships/hyperlink" Target="mailto:post@winfridtiede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</sheetPr>
  <dimension ref="A2:B13"/>
  <sheetViews>
    <sheetView tabSelected="1" zoomScale="150" zoomScaleNormal="150" zoomScalePageLayoutView="150" workbookViewId="0">
      <selection activeCell="L14" sqref="L14"/>
    </sheetView>
  </sheetViews>
  <sheetFormatPr baseColWidth="10" defaultRowHeight="19" x14ac:dyDescent="0.25"/>
  <cols>
    <col min="1" max="16384" width="10.75" style="49"/>
  </cols>
  <sheetData>
    <row r="2" spans="1:2" x14ac:dyDescent="0.25">
      <c r="A2" s="49" t="s">
        <v>117</v>
      </c>
    </row>
    <row r="3" spans="1:2" x14ac:dyDescent="0.25">
      <c r="A3" s="49" t="s">
        <v>118</v>
      </c>
    </row>
    <row r="4" spans="1:2" x14ac:dyDescent="0.25">
      <c r="A4" s="50" t="s">
        <v>119</v>
      </c>
    </row>
    <row r="6" spans="1:2" x14ac:dyDescent="0.25">
      <c r="A6" s="49" t="s">
        <v>120</v>
      </c>
    </row>
    <row r="8" spans="1:2" x14ac:dyDescent="0.25">
      <c r="A8" s="49" t="s">
        <v>121</v>
      </c>
    </row>
    <row r="11" spans="1:2" x14ac:dyDescent="0.25">
      <c r="A11" s="49" t="s">
        <v>122</v>
      </c>
    </row>
    <row r="12" spans="1:2" x14ac:dyDescent="0.25">
      <c r="A12" s="49" t="s">
        <v>123</v>
      </c>
    </row>
    <row r="13" spans="1:2" x14ac:dyDescent="0.25">
      <c r="A13" s="49" t="s">
        <v>124</v>
      </c>
      <c r="B13" s="50" t="s">
        <v>125</v>
      </c>
    </row>
  </sheetData>
  <phoneticPr fontId="13" type="noConversion"/>
  <hyperlinks>
    <hyperlink ref="A4" r:id="rId1"/>
    <hyperlink ref="B13" r:id="rId2"/>
  </hyperlinks>
  <pageMargins left="0.7" right="0.7" top="0.75" bottom="0.75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AO4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baseColWidth="10" defaultColWidth="8.25" defaultRowHeight="11" outlineLevelRow="1" outlineLevelCol="1" x14ac:dyDescent="0.15"/>
  <cols>
    <col min="1" max="1" width="19.25" bestFit="1" customWidth="1"/>
    <col min="3" max="3" width="8.75" customWidth="1" outlineLevel="1"/>
    <col min="4" max="4" width="10.25" customWidth="1" outlineLevel="1"/>
    <col min="5" max="13" width="8.75" customWidth="1" outlineLevel="1"/>
    <col min="14" max="14" width="9.25" customWidth="1" outlineLevel="1"/>
    <col min="15" max="15" width="9.25" style="5" bestFit="1" customWidth="1"/>
    <col min="16" max="16" width="8.25" customWidth="1" outlineLevel="1"/>
    <col min="17" max="17" width="8.75" customWidth="1" outlineLevel="1"/>
    <col min="18" max="27" width="8.25" customWidth="1" outlineLevel="1"/>
    <col min="28" max="28" width="9.25" style="4" bestFit="1" customWidth="1"/>
    <col min="29" max="40" width="8.25" customWidth="1" outlineLevel="1"/>
    <col min="41" max="41" width="9.25" style="4" bestFit="1" customWidth="1"/>
  </cols>
  <sheetData>
    <row r="1" spans="1:41" s="25" customFormat="1" x14ac:dyDescent="0.15">
      <c r="C1" s="26">
        <v>2018</v>
      </c>
      <c r="O1" s="27">
        <v>2018</v>
      </c>
      <c r="P1" s="26">
        <f>O1+1</f>
        <v>2019</v>
      </c>
      <c r="AB1" s="27">
        <f>P1</f>
        <v>2019</v>
      </c>
      <c r="AC1" s="26">
        <f>AB1+1</f>
        <v>2020</v>
      </c>
      <c r="AO1" s="27">
        <f>AC1</f>
        <v>2020</v>
      </c>
    </row>
    <row r="2" spans="1:41" s="24" customFormat="1" x14ac:dyDescent="0.15">
      <c r="B2" s="29" t="s">
        <v>23</v>
      </c>
      <c r="C2" s="30">
        <v>1</v>
      </c>
      <c r="D2" s="30">
        <v>2</v>
      </c>
      <c r="E2" s="30">
        <v>3</v>
      </c>
      <c r="F2" s="30">
        <v>4</v>
      </c>
      <c r="G2" s="30">
        <v>5</v>
      </c>
      <c r="H2" s="30">
        <v>6</v>
      </c>
      <c r="I2" s="30">
        <v>7</v>
      </c>
      <c r="J2" s="30">
        <v>8</v>
      </c>
      <c r="K2" s="30">
        <v>9</v>
      </c>
      <c r="L2" s="30">
        <v>10</v>
      </c>
      <c r="M2" s="30">
        <v>11</v>
      </c>
      <c r="N2" s="30">
        <v>12</v>
      </c>
      <c r="O2" s="31" t="s">
        <v>2</v>
      </c>
      <c r="P2" s="30">
        <v>1</v>
      </c>
      <c r="Q2" s="30">
        <v>2</v>
      </c>
      <c r="R2" s="30">
        <v>3</v>
      </c>
      <c r="S2" s="30">
        <v>4</v>
      </c>
      <c r="T2" s="30">
        <v>5</v>
      </c>
      <c r="U2" s="30">
        <v>6</v>
      </c>
      <c r="V2" s="30">
        <v>7</v>
      </c>
      <c r="W2" s="30">
        <v>8</v>
      </c>
      <c r="X2" s="30">
        <v>9</v>
      </c>
      <c r="Y2" s="30">
        <v>10</v>
      </c>
      <c r="Z2" s="30">
        <v>11</v>
      </c>
      <c r="AA2" s="30">
        <v>12</v>
      </c>
      <c r="AB2" s="31" t="s">
        <v>2</v>
      </c>
      <c r="AC2" s="30">
        <v>1</v>
      </c>
      <c r="AD2" s="30">
        <v>2</v>
      </c>
      <c r="AE2" s="30">
        <v>3</v>
      </c>
      <c r="AF2" s="30">
        <v>4</v>
      </c>
      <c r="AG2" s="30">
        <v>5</v>
      </c>
      <c r="AH2" s="30">
        <v>6</v>
      </c>
      <c r="AI2" s="30">
        <v>7</v>
      </c>
      <c r="AJ2" s="30">
        <v>8</v>
      </c>
      <c r="AK2" s="30">
        <v>9</v>
      </c>
      <c r="AL2" s="30">
        <v>10</v>
      </c>
      <c r="AM2" s="30">
        <v>11</v>
      </c>
      <c r="AN2" s="30">
        <v>12</v>
      </c>
      <c r="AO2" s="31" t="s">
        <v>2</v>
      </c>
    </row>
    <row r="3" spans="1:41" outlineLevel="1" x14ac:dyDescent="0.15">
      <c r="A3" t="s">
        <v>3</v>
      </c>
      <c r="C3" s="3">
        <v>0</v>
      </c>
      <c r="D3" s="3">
        <v>80</v>
      </c>
      <c r="E3" s="3">
        <v>90</v>
      </c>
      <c r="F3" s="3">
        <v>120</v>
      </c>
      <c r="G3" s="3">
        <v>120</v>
      </c>
      <c r="H3" s="3">
        <v>80</v>
      </c>
      <c r="I3" s="3">
        <v>50</v>
      </c>
      <c r="J3" s="3">
        <v>45</v>
      </c>
      <c r="K3" s="3">
        <v>65</v>
      </c>
      <c r="L3" s="3">
        <v>100</v>
      </c>
      <c r="M3" s="3">
        <v>140</v>
      </c>
      <c r="N3" s="3">
        <v>110</v>
      </c>
      <c r="O3" s="8">
        <f>SUM(C3:N3)</f>
        <v>1000</v>
      </c>
      <c r="P3" s="3">
        <v>80</v>
      </c>
      <c r="Q3" s="3">
        <v>80</v>
      </c>
      <c r="R3" s="3">
        <v>90</v>
      </c>
      <c r="S3" s="3">
        <v>100</v>
      </c>
      <c r="T3" s="3">
        <v>110</v>
      </c>
      <c r="U3" s="3">
        <v>70</v>
      </c>
      <c r="V3" s="3">
        <v>40</v>
      </c>
      <c r="W3" s="3">
        <v>40</v>
      </c>
      <c r="X3" s="3">
        <v>55</v>
      </c>
      <c r="Y3" s="3">
        <v>85</v>
      </c>
      <c r="Z3" s="3">
        <v>140</v>
      </c>
      <c r="AA3" s="3">
        <v>110</v>
      </c>
      <c r="AB3" s="8">
        <f>SUM(P3:AA3)</f>
        <v>1000</v>
      </c>
      <c r="AC3" s="3">
        <v>80</v>
      </c>
      <c r="AD3" s="3">
        <v>80</v>
      </c>
      <c r="AE3" s="3">
        <v>90</v>
      </c>
      <c r="AF3" s="3">
        <v>100</v>
      </c>
      <c r="AG3" s="3">
        <v>110</v>
      </c>
      <c r="AH3" s="3">
        <v>70</v>
      </c>
      <c r="AI3" s="3">
        <v>40</v>
      </c>
      <c r="AJ3" s="3">
        <v>40</v>
      </c>
      <c r="AK3" s="3">
        <v>55</v>
      </c>
      <c r="AL3" s="3">
        <v>85</v>
      </c>
      <c r="AM3" s="3">
        <v>140</v>
      </c>
      <c r="AN3" s="3">
        <v>110</v>
      </c>
      <c r="AO3" s="8">
        <f>SUM(AC3:AN3)</f>
        <v>1000</v>
      </c>
    </row>
    <row r="4" spans="1:41" outlineLevel="1" x14ac:dyDescent="0.15">
      <c r="A4" t="s">
        <v>17</v>
      </c>
      <c r="C4" s="3">
        <v>0</v>
      </c>
      <c r="D4" s="3">
        <v>10</v>
      </c>
      <c r="E4" s="3">
        <v>20</v>
      </c>
      <c r="F4" s="3">
        <v>25</v>
      </c>
      <c r="G4" s="3">
        <v>30</v>
      </c>
      <c r="H4" s="3">
        <v>30</v>
      </c>
      <c r="I4" s="3">
        <v>35</v>
      </c>
      <c r="J4" s="3">
        <v>40</v>
      </c>
      <c r="K4" s="3">
        <v>55</v>
      </c>
      <c r="L4" s="3">
        <v>60</v>
      </c>
      <c r="M4" s="3">
        <v>65</v>
      </c>
      <c r="N4" s="3">
        <v>70</v>
      </c>
      <c r="O4" s="8">
        <f>SUM(C4:N4)</f>
        <v>440</v>
      </c>
      <c r="P4" s="3">
        <v>70</v>
      </c>
      <c r="Q4" s="3">
        <v>70</v>
      </c>
      <c r="R4" s="3">
        <v>75</v>
      </c>
      <c r="S4" s="3">
        <v>75</v>
      </c>
      <c r="T4" s="3">
        <v>75</v>
      </c>
      <c r="U4" s="3">
        <v>75</v>
      </c>
      <c r="V4" s="3">
        <v>75</v>
      </c>
      <c r="W4" s="3">
        <v>75</v>
      </c>
      <c r="X4" s="3">
        <v>75</v>
      </c>
      <c r="Y4" s="3">
        <v>75</v>
      </c>
      <c r="Z4" s="3">
        <v>75</v>
      </c>
      <c r="AA4" s="3">
        <v>75</v>
      </c>
      <c r="AB4" s="8">
        <f>SUM(P4:AA4)</f>
        <v>890</v>
      </c>
      <c r="AC4" s="3">
        <v>80</v>
      </c>
      <c r="AD4" s="3">
        <v>80</v>
      </c>
      <c r="AE4" s="3">
        <v>85</v>
      </c>
      <c r="AF4" s="3">
        <v>90</v>
      </c>
      <c r="AG4" s="3">
        <v>95</v>
      </c>
      <c r="AH4" s="3">
        <v>95</v>
      </c>
      <c r="AI4" s="3">
        <v>100</v>
      </c>
      <c r="AJ4" s="3">
        <v>100</v>
      </c>
      <c r="AK4" s="3">
        <v>100</v>
      </c>
      <c r="AL4" s="3">
        <v>100</v>
      </c>
      <c r="AM4" s="3">
        <v>100</v>
      </c>
      <c r="AN4" s="3">
        <v>100</v>
      </c>
      <c r="AO4" s="8">
        <f>SUM(AC4:AN4)</f>
        <v>1125</v>
      </c>
    </row>
    <row r="5" spans="1:41" x14ac:dyDescent="0.1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8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8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8"/>
    </row>
    <row r="6" spans="1:41" x14ac:dyDescent="0.15">
      <c r="A6" s="2" t="s">
        <v>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8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8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8"/>
    </row>
    <row r="7" spans="1:41" ht="12" customHeight="1" outlineLevel="1" x14ac:dyDescent="0.15">
      <c r="A7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8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8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8"/>
    </row>
    <row r="8" spans="1:41" outlineLevel="1" x14ac:dyDescent="0.15">
      <c r="A8" t="s">
        <v>7</v>
      </c>
      <c r="B8">
        <f>7.5/(1+Umsatzsteuer17)</f>
        <v>6.302521008403362</v>
      </c>
      <c r="C8" s="3">
        <f>$B8</f>
        <v>6.302521008403362</v>
      </c>
      <c r="D8" s="3">
        <f t="shared" ref="D8:N8" si="0">$B8</f>
        <v>6.302521008403362</v>
      </c>
      <c r="E8" s="3">
        <f t="shared" si="0"/>
        <v>6.302521008403362</v>
      </c>
      <c r="F8" s="3">
        <f t="shared" si="0"/>
        <v>6.302521008403362</v>
      </c>
      <c r="G8" s="3">
        <f t="shared" si="0"/>
        <v>6.302521008403362</v>
      </c>
      <c r="H8" s="3">
        <f t="shared" si="0"/>
        <v>6.302521008403362</v>
      </c>
      <c r="I8" s="3">
        <f t="shared" si="0"/>
        <v>6.302521008403362</v>
      </c>
      <c r="J8" s="3">
        <f t="shared" si="0"/>
        <v>6.302521008403362</v>
      </c>
      <c r="K8" s="3">
        <f t="shared" si="0"/>
        <v>6.302521008403362</v>
      </c>
      <c r="L8" s="3">
        <f t="shared" si="0"/>
        <v>6.302521008403362</v>
      </c>
      <c r="M8" s="3">
        <f t="shared" si="0"/>
        <v>6.302521008403362</v>
      </c>
      <c r="N8" s="3">
        <f t="shared" si="0"/>
        <v>6.302521008403362</v>
      </c>
      <c r="O8" s="8"/>
      <c r="P8" s="3">
        <f>$B8</f>
        <v>6.302521008403362</v>
      </c>
      <c r="Q8" s="3">
        <f t="shared" ref="Q8:AA8" si="1">$B8</f>
        <v>6.302521008403362</v>
      </c>
      <c r="R8" s="3">
        <f t="shared" si="1"/>
        <v>6.302521008403362</v>
      </c>
      <c r="S8" s="3">
        <f t="shared" si="1"/>
        <v>6.302521008403362</v>
      </c>
      <c r="T8" s="3">
        <f t="shared" si="1"/>
        <v>6.302521008403362</v>
      </c>
      <c r="U8" s="3">
        <f t="shared" si="1"/>
        <v>6.302521008403362</v>
      </c>
      <c r="V8" s="3">
        <f t="shared" si="1"/>
        <v>6.302521008403362</v>
      </c>
      <c r="W8" s="3">
        <f t="shared" si="1"/>
        <v>6.302521008403362</v>
      </c>
      <c r="X8" s="3">
        <f t="shared" si="1"/>
        <v>6.302521008403362</v>
      </c>
      <c r="Y8" s="3">
        <f t="shared" si="1"/>
        <v>6.302521008403362</v>
      </c>
      <c r="Z8" s="3">
        <f t="shared" si="1"/>
        <v>6.302521008403362</v>
      </c>
      <c r="AA8" s="3">
        <f t="shared" si="1"/>
        <v>6.302521008403362</v>
      </c>
      <c r="AB8" s="8"/>
      <c r="AC8" s="3">
        <f>$B8</f>
        <v>6.302521008403362</v>
      </c>
      <c r="AD8" s="3">
        <f t="shared" ref="AD8:AN8" si="2">$B8</f>
        <v>6.302521008403362</v>
      </c>
      <c r="AE8" s="3">
        <f t="shared" si="2"/>
        <v>6.302521008403362</v>
      </c>
      <c r="AF8" s="3">
        <f t="shared" si="2"/>
        <v>6.302521008403362</v>
      </c>
      <c r="AG8" s="3">
        <f t="shared" si="2"/>
        <v>6.302521008403362</v>
      </c>
      <c r="AH8" s="3">
        <f t="shared" si="2"/>
        <v>6.302521008403362</v>
      </c>
      <c r="AI8" s="3">
        <f t="shared" si="2"/>
        <v>6.302521008403362</v>
      </c>
      <c r="AJ8" s="3">
        <f t="shared" si="2"/>
        <v>6.302521008403362</v>
      </c>
      <c r="AK8" s="3">
        <f t="shared" si="2"/>
        <v>6.302521008403362</v>
      </c>
      <c r="AL8" s="3">
        <f t="shared" si="2"/>
        <v>6.302521008403362</v>
      </c>
      <c r="AM8" s="3">
        <f t="shared" si="2"/>
        <v>6.302521008403362</v>
      </c>
      <c r="AN8" s="3">
        <f t="shared" si="2"/>
        <v>6.302521008403362</v>
      </c>
      <c r="AO8" s="8"/>
    </row>
    <row r="9" spans="1:41" outlineLevel="1" x14ac:dyDescent="0.15">
      <c r="A9" t="s">
        <v>13</v>
      </c>
      <c r="C9" s="3">
        <f>$O9*(C$3+C$4)/($O$3+$O$4)</f>
        <v>0</v>
      </c>
      <c r="D9" s="3">
        <f t="shared" ref="D9:N9" si="3">$O9*(D$3+D$4)/($O$3+$O$4)</f>
        <v>62.5</v>
      </c>
      <c r="E9" s="3">
        <f t="shared" si="3"/>
        <v>76.388888888888886</v>
      </c>
      <c r="F9" s="3">
        <f t="shared" si="3"/>
        <v>100.69444444444444</v>
      </c>
      <c r="G9" s="3">
        <f t="shared" si="3"/>
        <v>104.16666666666667</v>
      </c>
      <c r="H9" s="3">
        <f t="shared" si="3"/>
        <v>76.388888888888886</v>
      </c>
      <c r="I9" s="3">
        <f t="shared" si="3"/>
        <v>59.027777777777779</v>
      </c>
      <c r="J9" s="3">
        <f t="shared" si="3"/>
        <v>59.027777777777779</v>
      </c>
      <c r="K9" s="3">
        <f t="shared" si="3"/>
        <v>83.333333333333329</v>
      </c>
      <c r="L9" s="3">
        <f t="shared" si="3"/>
        <v>111.11111111111111</v>
      </c>
      <c r="M9" s="3">
        <f t="shared" si="3"/>
        <v>142.36111111111111</v>
      </c>
      <c r="N9" s="3">
        <f t="shared" si="3"/>
        <v>125</v>
      </c>
      <c r="O9" s="8">
        <v>1000</v>
      </c>
      <c r="P9" s="3">
        <f>$AB9*(P$3+P$4)/($AB$3+$AB$4)</f>
        <v>134.92063492063491</v>
      </c>
      <c r="Q9" s="3">
        <f t="shared" ref="Q9:AA9" si="4">$AB9*(Q$3+Q$4)/($AB$3+$AB$4)</f>
        <v>134.92063492063491</v>
      </c>
      <c r="R9" s="3">
        <f t="shared" si="4"/>
        <v>148.4126984126984</v>
      </c>
      <c r="S9" s="3">
        <f t="shared" si="4"/>
        <v>157.40740740740742</v>
      </c>
      <c r="T9" s="3">
        <f t="shared" si="4"/>
        <v>166.40211640211641</v>
      </c>
      <c r="U9" s="3">
        <f t="shared" si="4"/>
        <v>130.42328042328043</v>
      </c>
      <c r="V9" s="3">
        <f t="shared" si="4"/>
        <v>103.43915343915344</v>
      </c>
      <c r="W9" s="3">
        <f t="shared" si="4"/>
        <v>103.43915343915344</v>
      </c>
      <c r="X9" s="3">
        <f t="shared" si="4"/>
        <v>116.93121693121694</v>
      </c>
      <c r="Y9" s="3">
        <f t="shared" si="4"/>
        <v>143.91534391534393</v>
      </c>
      <c r="Z9" s="3">
        <f t="shared" si="4"/>
        <v>193.38624338624339</v>
      </c>
      <c r="AA9" s="3">
        <f t="shared" si="4"/>
        <v>166.40211640211641</v>
      </c>
      <c r="AB9" s="8">
        <v>1700</v>
      </c>
      <c r="AC9" s="3">
        <f>$AO9*(AC$3+AC$4)/($O$3+$AO$4)</f>
        <v>173.1764705882353</v>
      </c>
      <c r="AD9" s="3">
        <f t="shared" ref="AD9:AN9" si="5">$AO9*(AD$3+AD$4)/($O$3+$AO$4)</f>
        <v>173.1764705882353</v>
      </c>
      <c r="AE9" s="3">
        <f t="shared" si="5"/>
        <v>189.41176470588235</v>
      </c>
      <c r="AF9" s="3">
        <f t="shared" si="5"/>
        <v>205.64705882352942</v>
      </c>
      <c r="AG9" s="3">
        <f t="shared" si="5"/>
        <v>221.88235294117646</v>
      </c>
      <c r="AH9" s="3">
        <f t="shared" si="5"/>
        <v>178.58823529411765</v>
      </c>
      <c r="AI9" s="3">
        <f t="shared" si="5"/>
        <v>151.52941176470588</v>
      </c>
      <c r="AJ9" s="3">
        <f t="shared" si="5"/>
        <v>151.52941176470588</v>
      </c>
      <c r="AK9" s="3">
        <f t="shared" si="5"/>
        <v>167.76470588235293</v>
      </c>
      <c r="AL9" s="3">
        <f t="shared" si="5"/>
        <v>200.23529411764707</v>
      </c>
      <c r="AM9" s="3">
        <f t="shared" si="5"/>
        <v>259.76470588235293</v>
      </c>
      <c r="AN9" s="3">
        <f t="shared" si="5"/>
        <v>227.29411764705881</v>
      </c>
      <c r="AO9" s="8">
        <v>2300</v>
      </c>
    </row>
    <row r="10" spans="1:41" outlineLevel="1" x14ac:dyDescent="0.15">
      <c r="A10" t="s">
        <v>18</v>
      </c>
      <c r="C10" s="3">
        <f>C8*C9</f>
        <v>0</v>
      </c>
      <c r="D10" s="3">
        <f t="shared" ref="D10:N10" si="6">D8*D9</f>
        <v>393.90756302521015</v>
      </c>
      <c r="E10" s="3">
        <f t="shared" si="6"/>
        <v>481.44257703081234</v>
      </c>
      <c r="F10" s="3">
        <f t="shared" si="6"/>
        <v>634.62885154061632</v>
      </c>
      <c r="G10" s="3">
        <f t="shared" si="6"/>
        <v>656.51260504201696</v>
      </c>
      <c r="H10" s="3">
        <f t="shared" si="6"/>
        <v>481.44257703081234</v>
      </c>
      <c r="I10" s="3">
        <f t="shared" si="6"/>
        <v>372.02380952380958</v>
      </c>
      <c r="J10" s="3">
        <f t="shared" si="6"/>
        <v>372.02380952380958</v>
      </c>
      <c r="K10" s="3">
        <f t="shared" si="6"/>
        <v>525.2100840336135</v>
      </c>
      <c r="L10" s="3">
        <f t="shared" si="6"/>
        <v>700.280112044818</v>
      </c>
      <c r="M10" s="3">
        <f t="shared" si="6"/>
        <v>897.23389355742313</v>
      </c>
      <c r="N10" s="3">
        <f t="shared" si="6"/>
        <v>787.8151260504203</v>
      </c>
      <c r="O10" s="8">
        <f>SUM(C10:N10)</f>
        <v>6302.5210084033633</v>
      </c>
      <c r="P10" s="3">
        <f>P8*P9</f>
        <v>850.34013605442181</v>
      </c>
      <c r="Q10" s="3">
        <f t="shared" ref="Q10" si="7">Q8*Q9</f>
        <v>850.34013605442181</v>
      </c>
      <c r="R10" s="3">
        <f t="shared" ref="R10" si="8">R8*R9</f>
        <v>935.37414965986397</v>
      </c>
      <c r="S10" s="3">
        <f t="shared" ref="S10" si="9">S8*S9</f>
        <v>992.06349206349228</v>
      </c>
      <c r="T10" s="3">
        <f t="shared" ref="T10" si="10">T8*T9</f>
        <v>1048.7528344671202</v>
      </c>
      <c r="U10" s="3">
        <f t="shared" ref="U10" si="11">U8*U9</f>
        <v>821.99546485260782</v>
      </c>
      <c r="V10" s="3">
        <f t="shared" ref="V10" si="12">V8*V9</f>
        <v>651.92743764172349</v>
      </c>
      <c r="W10" s="3">
        <f t="shared" ref="W10" si="13">W8*W9</f>
        <v>651.92743764172349</v>
      </c>
      <c r="X10" s="3">
        <f t="shared" ref="X10" si="14">X8*X9</f>
        <v>736.96145124716566</v>
      </c>
      <c r="Y10" s="3">
        <f t="shared" ref="Y10" si="15">Y8*Y9</f>
        <v>907.02947845804999</v>
      </c>
      <c r="Z10" s="3">
        <f t="shared" ref="Z10" si="16">Z8*Z9</f>
        <v>1218.8208616780048</v>
      </c>
      <c r="AA10" s="3">
        <f t="shared" ref="AA10" si="17">AA8*AA9</f>
        <v>1048.7528344671202</v>
      </c>
      <c r="AB10" s="8">
        <f>SUM(P10:AA10)</f>
        <v>10714.285714285716</v>
      </c>
      <c r="AC10" s="3">
        <f>AC8*AC9</f>
        <v>1091.4483440434999</v>
      </c>
      <c r="AD10" s="3">
        <f t="shared" ref="AD10" si="18">AD8*AD9</f>
        <v>1091.4483440434999</v>
      </c>
      <c r="AE10" s="3">
        <f t="shared" ref="AE10" si="19">AE8*AE9</f>
        <v>1193.771626297578</v>
      </c>
      <c r="AF10" s="3">
        <f t="shared" ref="AF10" si="20">AF8*AF9</f>
        <v>1296.0949085516561</v>
      </c>
      <c r="AG10" s="3">
        <f t="shared" ref="AG10" si="21">AG8*AG9</f>
        <v>1398.4181908057342</v>
      </c>
      <c r="AH10" s="3">
        <f t="shared" ref="AH10" si="22">AH8*AH9</f>
        <v>1125.5561047948593</v>
      </c>
      <c r="AI10" s="3">
        <f t="shared" ref="AI10" si="23">AI8*AI9</f>
        <v>955.01730103806244</v>
      </c>
      <c r="AJ10" s="3">
        <f t="shared" ref="AJ10" si="24">AJ8*AJ9</f>
        <v>955.01730103806244</v>
      </c>
      <c r="AK10" s="3">
        <f t="shared" ref="AK10" si="25">AK8*AK9</f>
        <v>1057.3405832921403</v>
      </c>
      <c r="AL10" s="3">
        <f t="shared" ref="AL10" si="26">AL8*AL9</f>
        <v>1261.9871478002967</v>
      </c>
      <c r="AM10" s="3">
        <f t="shared" ref="AM10" si="27">AM8*AM9</f>
        <v>1637.1725160652497</v>
      </c>
      <c r="AN10" s="3">
        <f t="shared" ref="AN10" si="28">AN8*AN9</f>
        <v>1432.5259515570935</v>
      </c>
      <c r="AO10" s="8">
        <f>SUM(AC10:AN10)</f>
        <v>14495.798319327732</v>
      </c>
    </row>
    <row r="11" spans="1:41" ht="12" customHeight="1" outlineLevel="1" x14ac:dyDescent="0.15">
      <c r="A11" t="s">
        <v>1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8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8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8"/>
    </row>
    <row r="12" spans="1:41" outlineLevel="1" x14ac:dyDescent="0.15">
      <c r="A12" t="s">
        <v>8</v>
      </c>
      <c r="B12">
        <f>12.5/(1+Umsatzsteuer17)</f>
        <v>10.504201680672269</v>
      </c>
      <c r="C12" s="3">
        <f>$B12</f>
        <v>10.504201680672269</v>
      </c>
      <c r="D12" s="3">
        <f t="shared" ref="D12:N12" si="29">$B12</f>
        <v>10.504201680672269</v>
      </c>
      <c r="E12" s="3">
        <f t="shared" si="29"/>
        <v>10.504201680672269</v>
      </c>
      <c r="F12" s="3">
        <f t="shared" si="29"/>
        <v>10.504201680672269</v>
      </c>
      <c r="G12" s="3">
        <f t="shared" si="29"/>
        <v>10.504201680672269</v>
      </c>
      <c r="H12" s="3">
        <f t="shared" si="29"/>
        <v>10.504201680672269</v>
      </c>
      <c r="I12" s="3">
        <f t="shared" si="29"/>
        <v>10.504201680672269</v>
      </c>
      <c r="J12" s="3">
        <f t="shared" si="29"/>
        <v>10.504201680672269</v>
      </c>
      <c r="K12" s="3">
        <f t="shared" si="29"/>
        <v>10.504201680672269</v>
      </c>
      <c r="L12" s="3">
        <f t="shared" si="29"/>
        <v>10.504201680672269</v>
      </c>
      <c r="M12" s="3">
        <f t="shared" si="29"/>
        <v>10.504201680672269</v>
      </c>
      <c r="N12" s="3">
        <f t="shared" si="29"/>
        <v>10.504201680672269</v>
      </c>
      <c r="O12" s="8"/>
      <c r="P12" s="3">
        <f>$B12</f>
        <v>10.504201680672269</v>
      </c>
      <c r="Q12" s="3">
        <f t="shared" ref="Q12:AA12" si="30">$B12</f>
        <v>10.504201680672269</v>
      </c>
      <c r="R12" s="3">
        <f t="shared" si="30"/>
        <v>10.504201680672269</v>
      </c>
      <c r="S12" s="3">
        <f t="shared" si="30"/>
        <v>10.504201680672269</v>
      </c>
      <c r="T12" s="3">
        <f t="shared" si="30"/>
        <v>10.504201680672269</v>
      </c>
      <c r="U12" s="3">
        <f t="shared" si="30"/>
        <v>10.504201680672269</v>
      </c>
      <c r="V12" s="3">
        <f t="shared" si="30"/>
        <v>10.504201680672269</v>
      </c>
      <c r="W12" s="3">
        <f t="shared" si="30"/>
        <v>10.504201680672269</v>
      </c>
      <c r="X12" s="3">
        <f t="shared" si="30"/>
        <v>10.504201680672269</v>
      </c>
      <c r="Y12" s="3">
        <f t="shared" si="30"/>
        <v>10.504201680672269</v>
      </c>
      <c r="Z12" s="3">
        <f t="shared" si="30"/>
        <v>10.504201680672269</v>
      </c>
      <c r="AA12" s="3">
        <f t="shared" si="30"/>
        <v>10.504201680672269</v>
      </c>
      <c r="AB12" s="8"/>
      <c r="AC12" s="3">
        <f>$B12</f>
        <v>10.504201680672269</v>
      </c>
      <c r="AD12" s="3">
        <f t="shared" ref="AD12:AN12" si="31">$B12</f>
        <v>10.504201680672269</v>
      </c>
      <c r="AE12" s="3">
        <f t="shared" si="31"/>
        <v>10.504201680672269</v>
      </c>
      <c r="AF12" s="3">
        <f t="shared" si="31"/>
        <v>10.504201680672269</v>
      </c>
      <c r="AG12" s="3">
        <f t="shared" si="31"/>
        <v>10.504201680672269</v>
      </c>
      <c r="AH12" s="3">
        <f t="shared" si="31"/>
        <v>10.504201680672269</v>
      </c>
      <c r="AI12" s="3">
        <f t="shared" si="31"/>
        <v>10.504201680672269</v>
      </c>
      <c r="AJ12" s="3">
        <f t="shared" si="31"/>
        <v>10.504201680672269</v>
      </c>
      <c r="AK12" s="3">
        <f t="shared" si="31"/>
        <v>10.504201680672269</v>
      </c>
      <c r="AL12" s="3">
        <f t="shared" si="31"/>
        <v>10.504201680672269</v>
      </c>
      <c r="AM12" s="3">
        <f t="shared" si="31"/>
        <v>10.504201680672269</v>
      </c>
      <c r="AN12" s="3">
        <f t="shared" si="31"/>
        <v>10.504201680672269</v>
      </c>
      <c r="AO12" s="8"/>
    </row>
    <row r="13" spans="1:41" outlineLevel="1" x14ac:dyDescent="0.15">
      <c r="A13" t="s">
        <v>14</v>
      </c>
      <c r="C13" s="3">
        <f>$O13*(C$3+C$4)/($O$3+$O$4)</f>
        <v>0</v>
      </c>
      <c r="D13" s="3">
        <f t="shared" ref="D13:N13" si="32">$O13*(D$3+D$4)/($O$3+$O$4)</f>
        <v>46.875</v>
      </c>
      <c r="E13" s="3">
        <f t="shared" si="32"/>
        <v>57.291666666666664</v>
      </c>
      <c r="F13" s="3">
        <f t="shared" si="32"/>
        <v>75.520833333333329</v>
      </c>
      <c r="G13" s="3">
        <f t="shared" si="32"/>
        <v>78.125</v>
      </c>
      <c r="H13" s="3">
        <f t="shared" si="32"/>
        <v>57.291666666666664</v>
      </c>
      <c r="I13" s="3">
        <f t="shared" si="32"/>
        <v>44.270833333333336</v>
      </c>
      <c r="J13" s="3">
        <f t="shared" si="32"/>
        <v>44.270833333333336</v>
      </c>
      <c r="K13" s="3">
        <f t="shared" si="32"/>
        <v>62.5</v>
      </c>
      <c r="L13" s="3">
        <f t="shared" si="32"/>
        <v>83.333333333333329</v>
      </c>
      <c r="M13" s="3">
        <f t="shared" si="32"/>
        <v>106.77083333333333</v>
      </c>
      <c r="N13" s="3">
        <f t="shared" si="32"/>
        <v>93.75</v>
      </c>
      <c r="O13" s="8">
        <v>750</v>
      </c>
      <c r="P13" s="3">
        <f>$AB13*(P$3+P$4)/($AB$3+$AB$4)</f>
        <v>95.238095238095241</v>
      </c>
      <c r="Q13" s="3">
        <f t="shared" ref="Q13:AA13" si="33">$AB13*(Q$3+Q$4)/($AB$3+$AB$4)</f>
        <v>95.238095238095241</v>
      </c>
      <c r="R13" s="3">
        <f t="shared" si="33"/>
        <v>104.76190476190476</v>
      </c>
      <c r="S13" s="3">
        <f t="shared" si="33"/>
        <v>111.11111111111111</v>
      </c>
      <c r="T13" s="3">
        <f t="shared" si="33"/>
        <v>117.46031746031746</v>
      </c>
      <c r="U13" s="3">
        <f t="shared" si="33"/>
        <v>92.063492063492063</v>
      </c>
      <c r="V13" s="3">
        <f t="shared" si="33"/>
        <v>73.015873015873012</v>
      </c>
      <c r="W13" s="3">
        <f t="shared" si="33"/>
        <v>73.015873015873012</v>
      </c>
      <c r="X13" s="3">
        <f t="shared" si="33"/>
        <v>82.539682539682545</v>
      </c>
      <c r="Y13" s="3">
        <f t="shared" si="33"/>
        <v>101.58730158730158</v>
      </c>
      <c r="Z13" s="3">
        <f t="shared" si="33"/>
        <v>136.50793650793651</v>
      </c>
      <c r="AA13" s="3">
        <f t="shared" si="33"/>
        <v>117.46031746031746</v>
      </c>
      <c r="AB13" s="8">
        <v>1200</v>
      </c>
      <c r="AC13" s="3">
        <f>$AO13*(AC$3+AC$4)/($O$3+$AO$4)</f>
        <v>105.41176470588235</v>
      </c>
      <c r="AD13" s="3">
        <f t="shared" ref="AD13:AN13" si="34">$AO13*(AD$3+AD$4)/($O$3+$AO$4)</f>
        <v>105.41176470588235</v>
      </c>
      <c r="AE13" s="3">
        <f t="shared" si="34"/>
        <v>115.29411764705883</v>
      </c>
      <c r="AF13" s="3">
        <f t="shared" si="34"/>
        <v>125.17647058823529</v>
      </c>
      <c r="AG13" s="3">
        <f t="shared" si="34"/>
        <v>135.05882352941177</v>
      </c>
      <c r="AH13" s="3">
        <f t="shared" si="34"/>
        <v>108.70588235294117</v>
      </c>
      <c r="AI13" s="3">
        <f t="shared" si="34"/>
        <v>92.235294117647058</v>
      </c>
      <c r="AJ13" s="3">
        <f t="shared" si="34"/>
        <v>92.235294117647058</v>
      </c>
      <c r="AK13" s="3">
        <f t="shared" si="34"/>
        <v>102.11764705882354</v>
      </c>
      <c r="AL13" s="3">
        <f t="shared" si="34"/>
        <v>121.88235294117646</v>
      </c>
      <c r="AM13" s="3">
        <f t="shared" si="34"/>
        <v>158.11764705882354</v>
      </c>
      <c r="AN13" s="3">
        <f t="shared" si="34"/>
        <v>138.35294117647058</v>
      </c>
      <c r="AO13" s="8">
        <v>1400</v>
      </c>
    </row>
    <row r="14" spans="1:41" outlineLevel="1" x14ac:dyDescent="0.15">
      <c r="A14" t="s">
        <v>19</v>
      </c>
      <c r="C14" s="3">
        <f>C12*C13</f>
        <v>0</v>
      </c>
      <c r="D14" s="3">
        <f t="shared" ref="D14" si="35">D12*D13</f>
        <v>492.3844537815126</v>
      </c>
      <c r="E14" s="3">
        <f t="shared" ref="E14" si="36">E12*E13</f>
        <v>601.80322128851537</v>
      </c>
      <c r="F14" s="3">
        <f t="shared" ref="F14" si="37">F12*F13</f>
        <v>793.28606442577029</v>
      </c>
      <c r="G14" s="3">
        <f t="shared" ref="G14" si="38">G12*G13</f>
        <v>820.64075630252103</v>
      </c>
      <c r="H14" s="3">
        <f t="shared" ref="H14" si="39">H12*H13</f>
        <v>601.80322128851537</v>
      </c>
      <c r="I14" s="3">
        <f t="shared" ref="I14" si="40">I12*I13</f>
        <v>465.02976190476193</v>
      </c>
      <c r="J14" s="3">
        <f t="shared" ref="J14" si="41">J12*J13</f>
        <v>465.02976190476193</v>
      </c>
      <c r="K14" s="3">
        <f t="shared" ref="K14" si="42">K12*K13</f>
        <v>656.51260504201684</v>
      </c>
      <c r="L14" s="3">
        <f t="shared" ref="L14" si="43">L12*L13</f>
        <v>875.35014005602238</v>
      </c>
      <c r="M14" s="3">
        <f t="shared" ref="M14" si="44">M12*M13</f>
        <v>1121.5423669467787</v>
      </c>
      <c r="N14" s="3">
        <f t="shared" ref="N14" si="45">N12*N13</f>
        <v>984.76890756302521</v>
      </c>
      <c r="O14" s="8">
        <f>SUM(C14:N14)</f>
        <v>7878.1512605042017</v>
      </c>
      <c r="P14" s="3">
        <f>P12*P13</f>
        <v>1000.4001600640256</v>
      </c>
      <c r="Q14" s="3">
        <f t="shared" ref="Q14" si="46">Q12*Q13</f>
        <v>1000.4001600640256</v>
      </c>
      <c r="R14" s="3">
        <f t="shared" ref="R14" si="47">R12*R13</f>
        <v>1100.4401760704282</v>
      </c>
      <c r="S14" s="3">
        <f t="shared" ref="S14" si="48">S12*S13</f>
        <v>1167.1335200746967</v>
      </c>
      <c r="T14" s="3">
        <f t="shared" ref="T14" si="49">T12*T13</f>
        <v>1233.8268640789649</v>
      </c>
      <c r="U14" s="3">
        <f t="shared" ref="U14" si="50">U12*U13</f>
        <v>967.05348806189147</v>
      </c>
      <c r="V14" s="3">
        <f t="shared" ref="V14" si="51">V12*V13</f>
        <v>766.97345604908628</v>
      </c>
      <c r="W14" s="3">
        <f t="shared" ref="W14" si="52">W12*W13</f>
        <v>766.97345604908628</v>
      </c>
      <c r="X14" s="3">
        <f t="shared" ref="X14" si="53">X12*X13</f>
        <v>867.01347205548893</v>
      </c>
      <c r="Y14" s="3">
        <f t="shared" ref="Y14" si="54">Y12*Y13</f>
        <v>1067.0935040682939</v>
      </c>
      <c r="Z14" s="3">
        <f t="shared" ref="Z14" si="55">Z12*Z13</f>
        <v>1433.90689609177</v>
      </c>
      <c r="AA14" s="3">
        <f t="shared" ref="AA14" si="56">AA12*AA13</f>
        <v>1233.8268640789649</v>
      </c>
      <c r="AB14" s="8">
        <f>SUM(P14:AA14)</f>
        <v>12605.042016806723</v>
      </c>
      <c r="AC14" s="3">
        <f>AC12*AC13</f>
        <v>1107.2664359861592</v>
      </c>
      <c r="AD14" s="3">
        <f t="shared" ref="AD14" si="57">AD12*AD13</f>
        <v>1107.2664359861592</v>
      </c>
      <c r="AE14" s="3">
        <f t="shared" ref="AE14" si="58">AE12*AE13</f>
        <v>1211.0726643598616</v>
      </c>
      <c r="AF14" s="3">
        <f t="shared" ref="AF14" si="59">AF12*AF13</f>
        <v>1314.878892733564</v>
      </c>
      <c r="AG14" s="3">
        <f t="shared" ref="AG14" si="60">AG12*AG13</f>
        <v>1418.6851211072665</v>
      </c>
      <c r="AH14" s="3">
        <f t="shared" ref="AH14" si="61">AH12*AH13</f>
        <v>1141.8685121107267</v>
      </c>
      <c r="AI14" s="3">
        <f t="shared" ref="AI14" si="62">AI12*AI13</f>
        <v>968.8581314878893</v>
      </c>
      <c r="AJ14" s="3">
        <f t="shared" ref="AJ14" si="63">AJ12*AJ13</f>
        <v>968.8581314878893</v>
      </c>
      <c r="AK14" s="3">
        <f t="shared" ref="AK14" si="64">AK12*AK13</f>
        <v>1072.6643598615917</v>
      </c>
      <c r="AL14" s="3">
        <f t="shared" ref="AL14" si="65">AL12*AL13</f>
        <v>1280.2768166089966</v>
      </c>
      <c r="AM14" s="3">
        <f t="shared" ref="AM14" si="66">AM12*AM13</f>
        <v>1660.8996539792388</v>
      </c>
      <c r="AN14" s="3">
        <f t="shared" ref="AN14" si="67">AN12*AN13</f>
        <v>1453.2871972318337</v>
      </c>
      <c r="AO14" s="8">
        <f>SUM(AC14:AN14)</f>
        <v>14705.882352941178</v>
      </c>
    </row>
    <row r="15" spans="1:41" s="2" customFormat="1" x14ac:dyDescent="0.15">
      <c r="A15" s="2" t="s">
        <v>20</v>
      </c>
      <c r="C15" s="7">
        <f>C10+C14</f>
        <v>0</v>
      </c>
      <c r="D15" s="7">
        <f t="shared" ref="D15:O15" si="68">D10+D14</f>
        <v>886.29201680672281</v>
      </c>
      <c r="E15" s="7">
        <f t="shared" si="68"/>
        <v>1083.2457983193276</v>
      </c>
      <c r="F15" s="7">
        <f t="shared" si="68"/>
        <v>1427.9149159663866</v>
      </c>
      <c r="G15" s="7">
        <f t="shared" si="68"/>
        <v>1477.1533613445381</v>
      </c>
      <c r="H15" s="7">
        <f t="shared" si="68"/>
        <v>1083.2457983193276</v>
      </c>
      <c r="I15" s="7">
        <f t="shared" si="68"/>
        <v>837.05357142857156</v>
      </c>
      <c r="J15" s="7">
        <f t="shared" si="68"/>
        <v>837.05357142857156</v>
      </c>
      <c r="K15" s="7">
        <f t="shared" si="68"/>
        <v>1181.7226890756303</v>
      </c>
      <c r="L15" s="7">
        <f t="shared" si="68"/>
        <v>1575.6302521008404</v>
      </c>
      <c r="M15" s="7">
        <f t="shared" si="68"/>
        <v>2018.7762605042017</v>
      </c>
      <c r="N15" s="7">
        <f t="shared" si="68"/>
        <v>1772.5840336134456</v>
      </c>
      <c r="O15" s="8">
        <f t="shared" si="68"/>
        <v>14180.672268907565</v>
      </c>
      <c r="P15" s="7">
        <f>P10+P14</f>
        <v>1850.7402961184475</v>
      </c>
      <c r="Q15" s="7">
        <f t="shared" ref="Q15" si="69">Q10+Q14</f>
        <v>1850.7402961184475</v>
      </c>
      <c r="R15" s="7">
        <f t="shared" ref="R15" si="70">R10+R14</f>
        <v>2035.8143257302922</v>
      </c>
      <c r="S15" s="7">
        <f t="shared" ref="S15" si="71">S10+S14</f>
        <v>2159.1970121381892</v>
      </c>
      <c r="T15" s="7">
        <f t="shared" ref="T15" si="72">T10+T14</f>
        <v>2282.5796985460852</v>
      </c>
      <c r="U15" s="7">
        <f t="shared" ref="U15" si="73">U10+U14</f>
        <v>1789.0489529144993</v>
      </c>
      <c r="V15" s="7">
        <f t="shared" ref="V15" si="74">V10+V14</f>
        <v>1418.9008936908099</v>
      </c>
      <c r="W15" s="7">
        <f t="shared" ref="W15" si="75">W10+W14</f>
        <v>1418.9008936908099</v>
      </c>
      <c r="X15" s="7">
        <f t="shared" ref="X15" si="76">X10+X14</f>
        <v>1603.9749233026546</v>
      </c>
      <c r="Y15" s="7">
        <f t="shared" ref="Y15" si="77">Y10+Y14</f>
        <v>1974.122982526344</v>
      </c>
      <c r="Z15" s="7">
        <f t="shared" ref="Z15" si="78">Z10+Z14</f>
        <v>2652.7277577697751</v>
      </c>
      <c r="AA15" s="7">
        <f t="shared" ref="AA15" si="79">AA10+AA14</f>
        <v>2282.5796985460852</v>
      </c>
      <c r="AB15" s="8">
        <f t="shared" ref="AB15" si="80">AB10+AB14</f>
        <v>23319.327731092439</v>
      </c>
      <c r="AC15" s="7">
        <f>AC10+AC14</f>
        <v>2198.7147800296589</v>
      </c>
      <c r="AD15" s="7">
        <f t="shared" ref="AD15" si="81">AD10+AD14</f>
        <v>2198.7147800296589</v>
      </c>
      <c r="AE15" s="7">
        <f t="shared" ref="AE15" si="82">AE10+AE14</f>
        <v>2404.8442906574396</v>
      </c>
      <c r="AF15" s="7">
        <f t="shared" ref="AF15" si="83">AF10+AF14</f>
        <v>2610.9738012852204</v>
      </c>
      <c r="AG15" s="7">
        <f t="shared" ref="AG15" si="84">AG10+AG14</f>
        <v>2817.1033119130007</v>
      </c>
      <c r="AH15" s="7">
        <f t="shared" ref="AH15" si="85">AH10+AH14</f>
        <v>2267.4246169055859</v>
      </c>
      <c r="AI15" s="7">
        <f t="shared" ref="AI15" si="86">AI10+AI14</f>
        <v>1923.8754325259517</v>
      </c>
      <c r="AJ15" s="7">
        <f t="shared" ref="AJ15" si="87">AJ10+AJ14</f>
        <v>1923.8754325259517</v>
      </c>
      <c r="AK15" s="7">
        <f t="shared" ref="AK15" si="88">AK10+AK14</f>
        <v>2130.0049431537318</v>
      </c>
      <c r="AL15" s="7">
        <f t="shared" ref="AL15" si="89">AL10+AL14</f>
        <v>2542.2639644092933</v>
      </c>
      <c r="AM15" s="7">
        <f t="shared" ref="AM15" si="90">AM10+AM14</f>
        <v>3298.0721700444883</v>
      </c>
      <c r="AN15" s="7">
        <f t="shared" ref="AN15" si="91">AN10+AN14</f>
        <v>2885.8131487889273</v>
      </c>
      <c r="AO15" s="8">
        <f t="shared" ref="AO15" si="92">AO10+AO14</f>
        <v>29201.680672268911</v>
      </c>
    </row>
    <row r="16" spans="1:41" x14ac:dyDescent="0.15"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8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8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8"/>
    </row>
    <row r="17" spans="1:41" x14ac:dyDescent="0.15">
      <c r="A17" s="2" t="s">
        <v>5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8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8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8"/>
    </row>
    <row r="18" spans="1:41" ht="12" customHeight="1" outlineLevel="1" x14ac:dyDescent="0.15">
      <c r="A18" t="s">
        <v>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8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8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8"/>
    </row>
    <row r="19" spans="1:41" outlineLevel="1" x14ac:dyDescent="0.15">
      <c r="A19" t="s">
        <v>9</v>
      </c>
      <c r="B19">
        <f>300/(1+Umsatzsteuer17)</f>
        <v>252.10084033613447</v>
      </c>
      <c r="C19" s="3">
        <f t="shared" ref="C19:N19" si="93">$B19</f>
        <v>252.10084033613447</v>
      </c>
      <c r="D19" s="3">
        <f t="shared" si="93"/>
        <v>252.10084033613447</v>
      </c>
      <c r="E19" s="3">
        <f t="shared" si="93"/>
        <v>252.10084033613447</v>
      </c>
      <c r="F19" s="3">
        <f t="shared" si="93"/>
        <v>252.10084033613447</v>
      </c>
      <c r="G19" s="3">
        <f t="shared" si="93"/>
        <v>252.10084033613447</v>
      </c>
      <c r="H19" s="3">
        <f t="shared" si="93"/>
        <v>252.10084033613447</v>
      </c>
      <c r="I19" s="3">
        <f t="shared" si="93"/>
        <v>252.10084033613447</v>
      </c>
      <c r="J19" s="3">
        <f t="shared" si="93"/>
        <v>252.10084033613447</v>
      </c>
      <c r="K19" s="3">
        <f t="shared" si="93"/>
        <v>252.10084033613447</v>
      </c>
      <c r="L19" s="3">
        <f t="shared" si="93"/>
        <v>252.10084033613447</v>
      </c>
      <c r="M19" s="3">
        <f t="shared" si="93"/>
        <v>252.10084033613447</v>
      </c>
      <c r="N19" s="3">
        <f t="shared" si="93"/>
        <v>252.10084033613447</v>
      </c>
      <c r="O19" s="8"/>
      <c r="P19" s="3">
        <f t="shared" ref="P19:AA19" si="94">$B19</f>
        <v>252.10084033613447</v>
      </c>
      <c r="Q19" s="3">
        <f t="shared" si="94"/>
        <v>252.10084033613447</v>
      </c>
      <c r="R19" s="3">
        <f t="shared" si="94"/>
        <v>252.10084033613447</v>
      </c>
      <c r="S19" s="3">
        <f t="shared" si="94"/>
        <v>252.10084033613447</v>
      </c>
      <c r="T19" s="3">
        <f t="shared" si="94"/>
        <v>252.10084033613447</v>
      </c>
      <c r="U19" s="3">
        <f t="shared" si="94"/>
        <v>252.10084033613447</v>
      </c>
      <c r="V19" s="3">
        <f t="shared" si="94"/>
        <v>252.10084033613447</v>
      </c>
      <c r="W19" s="3">
        <f t="shared" si="94"/>
        <v>252.10084033613447</v>
      </c>
      <c r="X19" s="3">
        <f t="shared" si="94"/>
        <v>252.10084033613447</v>
      </c>
      <c r="Y19" s="3">
        <f t="shared" si="94"/>
        <v>252.10084033613447</v>
      </c>
      <c r="Z19" s="3">
        <f t="shared" si="94"/>
        <v>252.10084033613447</v>
      </c>
      <c r="AA19" s="3">
        <f t="shared" si="94"/>
        <v>252.10084033613447</v>
      </c>
      <c r="AB19" s="8"/>
      <c r="AC19" s="3">
        <f t="shared" ref="AC19:AN19" si="95">$B19</f>
        <v>252.10084033613447</v>
      </c>
      <c r="AD19" s="3">
        <f t="shared" si="95"/>
        <v>252.10084033613447</v>
      </c>
      <c r="AE19" s="3">
        <f t="shared" si="95"/>
        <v>252.10084033613447</v>
      </c>
      <c r="AF19" s="3">
        <f t="shared" si="95"/>
        <v>252.10084033613447</v>
      </c>
      <c r="AG19" s="3">
        <f t="shared" si="95"/>
        <v>252.10084033613447</v>
      </c>
      <c r="AH19" s="3">
        <f t="shared" si="95"/>
        <v>252.10084033613447</v>
      </c>
      <c r="AI19" s="3">
        <f t="shared" si="95"/>
        <v>252.10084033613447</v>
      </c>
      <c r="AJ19" s="3">
        <f t="shared" si="95"/>
        <v>252.10084033613447</v>
      </c>
      <c r="AK19" s="3">
        <f t="shared" si="95"/>
        <v>252.10084033613447</v>
      </c>
      <c r="AL19" s="3">
        <f t="shared" si="95"/>
        <v>252.10084033613447</v>
      </c>
      <c r="AM19" s="3">
        <f t="shared" si="95"/>
        <v>252.10084033613447</v>
      </c>
      <c r="AN19" s="3">
        <f t="shared" si="95"/>
        <v>252.10084033613447</v>
      </c>
      <c r="AO19" s="8"/>
    </row>
    <row r="20" spans="1:41" outlineLevel="1" x14ac:dyDescent="0.15">
      <c r="A20" t="s">
        <v>12</v>
      </c>
      <c r="C20" s="3">
        <f>$O20*(C$3+C$4)/($O$3+$O$4)</f>
        <v>0</v>
      </c>
      <c r="D20" s="3">
        <f t="shared" ref="D20:N20" si="96">$O20*(D$3+D$4)/($O$3+$O$4)</f>
        <v>1</v>
      </c>
      <c r="E20" s="3">
        <f t="shared" si="96"/>
        <v>1.2222222222222223</v>
      </c>
      <c r="F20" s="3">
        <f t="shared" si="96"/>
        <v>1.6111111111111112</v>
      </c>
      <c r="G20" s="3">
        <f t="shared" si="96"/>
        <v>1.6666666666666667</v>
      </c>
      <c r="H20" s="3">
        <f t="shared" si="96"/>
        <v>1.2222222222222223</v>
      </c>
      <c r="I20" s="3">
        <f t="shared" si="96"/>
        <v>0.94444444444444442</v>
      </c>
      <c r="J20" s="3">
        <f t="shared" si="96"/>
        <v>0.94444444444444442</v>
      </c>
      <c r="K20" s="3">
        <f t="shared" si="96"/>
        <v>1.3333333333333333</v>
      </c>
      <c r="L20" s="3">
        <f t="shared" si="96"/>
        <v>1.7777777777777777</v>
      </c>
      <c r="M20" s="3">
        <f t="shared" si="96"/>
        <v>2.2777777777777777</v>
      </c>
      <c r="N20" s="3">
        <f t="shared" si="96"/>
        <v>2</v>
      </c>
      <c r="O20" s="8">
        <v>16</v>
      </c>
      <c r="P20" s="3">
        <f>$AB20*(P$3+P$4)/($AB$3+$AB$4)</f>
        <v>1.9841269841269842</v>
      </c>
      <c r="Q20" s="3">
        <f t="shared" ref="Q20:AA20" si="97">$AB20*(Q$3+Q$4)/($AB$3+$AB$4)</f>
        <v>1.9841269841269842</v>
      </c>
      <c r="R20" s="3">
        <f t="shared" si="97"/>
        <v>2.1825396825396823</v>
      </c>
      <c r="S20" s="3">
        <f t="shared" si="97"/>
        <v>2.3148148148148149</v>
      </c>
      <c r="T20" s="3">
        <f t="shared" si="97"/>
        <v>2.447089947089947</v>
      </c>
      <c r="U20" s="3">
        <f t="shared" si="97"/>
        <v>1.9179894179894179</v>
      </c>
      <c r="V20" s="3">
        <f t="shared" si="97"/>
        <v>1.5211640211640212</v>
      </c>
      <c r="W20" s="3">
        <f t="shared" si="97"/>
        <v>1.5211640211640212</v>
      </c>
      <c r="X20" s="3">
        <f t="shared" si="97"/>
        <v>1.7195767195767195</v>
      </c>
      <c r="Y20" s="3">
        <f t="shared" si="97"/>
        <v>2.1164021164021163</v>
      </c>
      <c r="Z20" s="3">
        <f t="shared" si="97"/>
        <v>2.8439153439153437</v>
      </c>
      <c r="AA20" s="3">
        <f t="shared" si="97"/>
        <v>2.447089947089947</v>
      </c>
      <c r="AB20" s="8">
        <v>25</v>
      </c>
      <c r="AC20" s="3">
        <f>$AO20*(AC$3+AC$4)/($O$3+$AO$4)</f>
        <v>3.0117647058823529</v>
      </c>
      <c r="AD20" s="3">
        <f t="shared" ref="AD20:AN20" si="98">$AO20*(AD$3+AD$4)/($O$3+$AO$4)</f>
        <v>3.0117647058823529</v>
      </c>
      <c r="AE20" s="3">
        <f t="shared" si="98"/>
        <v>3.2941176470588234</v>
      </c>
      <c r="AF20" s="3">
        <f t="shared" si="98"/>
        <v>3.5764705882352943</v>
      </c>
      <c r="AG20" s="3">
        <f t="shared" si="98"/>
        <v>3.8588235294117648</v>
      </c>
      <c r="AH20" s="3">
        <f t="shared" si="98"/>
        <v>3.1058823529411765</v>
      </c>
      <c r="AI20" s="3">
        <f t="shared" si="98"/>
        <v>2.6352941176470588</v>
      </c>
      <c r="AJ20" s="3">
        <f t="shared" si="98"/>
        <v>2.6352941176470588</v>
      </c>
      <c r="AK20" s="3">
        <f t="shared" si="98"/>
        <v>2.9176470588235293</v>
      </c>
      <c r="AL20" s="3">
        <f t="shared" si="98"/>
        <v>3.4823529411764707</v>
      </c>
      <c r="AM20" s="3">
        <f t="shared" si="98"/>
        <v>4.5176470588235293</v>
      </c>
      <c r="AN20" s="3">
        <f t="shared" si="98"/>
        <v>3.9529411764705884</v>
      </c>
      <c r="AO20" s="8">
        <v>40</v>
      </c>
    </row>
    <row r="21" spans="1:41" outlineLevel="1" x14ac:dyDescent="0.15">
      <c r="A21" t="s">
        <v>21</v>
      </c>
      <c r="C21" s="3">
        <f>C19*C20</f>
        <v>0</v>
      </c>
      <c r="D21" s="3">
        <f t="shared" ref="D21" si="99">D19*D20</f>
        <v>252.10084033613447</v>
      </c>
      <c r="E21" s="3">
        <f t="shared" ref="E21" si="100">E19*E20</f>
        <v>308.12324929971993</v>
      </c>
      <c r="F21" s="3">
        <f t="shared" ref="F21" si="101">F19*F20</f>
        <v>406.1624649859944</v>
      </c>
      <c r="G21" s="3">
        <f t="shared" ref="G21" si="102">G19*G20</f>
        <v>420.1680672268908</v>
      </c>
      <c r="H21" s="3">
        <f t="shared" ref="H21" si="103">H19*H20</f>
        <v>308.12324929971993</v>
      </c>
      <c r="I21" s="3">
        <f t="shared" ref="I21" si="104">I19*I20</f>
        <v>238.0952380952381</v>
      </c>
      <c r="J21" s="3">
        <f t="shared" ref="J21" si="105">J19*J20</f>
        <v>238.0952380952381</v>
      </c>
      <c r="K21" s="3">
        <f t="shared" ref="K21" si="106">K19*K20</f>
        <v>336.1344537815126</v>
      </c>
      <c r="L21" s="3">
        <f t="shared" ref="L21" si="107">L19*L20</f>
        <v>448.17927170868347</v>
      </c>
      <c r="M21" s="3">
        <f t="shared" ref="M21" si="108">M19*M20</f>
        <v>574.22969187675073</v>
      </c>
      <c r="N21" s="3">
        <f t="shared" ref="N21" si="109">N19*N20</f>
        <v>504.20168067226894</v>
      </c>
      <c r="O21" s="8">
        <f>SUM(C21:N21)</f>
        <v>4033.613445378151</v>
      </c>
      <c r="P21" s="3">
        <f>P19*P20</f>
        <v>500.20008003201286</v>
      </c>
      <c r="Q21" s="3">
        <f t="shared" ref="Q21" si="110">Q19*Q20</f>
        <v>500.20008003201286</v>
      </c>
      <c r="R21" s="3">
        <f t="shared" ref="R21" si="111">R19*R20</f>
        <v>550.22008803521408</v>
      </c>
      <c r="S21" s="3">
        <f t="shared" ref="S21" si="112">S19*S20</f>
        <v>583.56676003734833</v>
      </c>
      <c r="T21" s="3">
        <f t="shared" ref="T21" si="113">T19*T20</f>
        <v>616.91343203948247</v>
      </c>
      <c r="U21" s="3">
        <f t="shared" ref="U21" si="114">U19*U20</f>
        <v>483.52674403094574</v>
      </c>
      <c r="V21" s="3">
        <f t="shared" ref="V21" si="115">V19*V20</f>
        <v>383.4867280245432</v>
      </c>
      <c r="W21" s="3">
        <f t="shared" ref="W21" si="116">W19*W20</f>
        <v>383.4867280245432</v>
      </c>
      <c r="X21" s="3">
        <f t="shared" ref="X21" si="117">X19*X20</f>
        <v>433.50673602774447</v>
      </c>
      <c r="Y21" s="3">
        <f t="shared" ref="Y21" si="118">Y19*Y20</f>
        <v>533.54675203414695</v>
      </c>
      <c r="Z21" s="3">
        <f t="shared" ref="Z21" si="119">Z19*Z20</f>
        <v>716.95344804588501</v>
      </c>
      <c r="AA21" s="3">
        <f t="shared" ref="AA21" si="120">AA19*AA20</f>
        <v>616.91343203948247</v>
      </c>
      <c r="AB21" s="8">
        <f>SUM(P21:AA21)</f>
        <v>6302.5210084033615</v>
      </c>
      <c r="AC21" s="3">
        <f>AC19*AC20</f>
        <v>759.26841324765201</v>
      </c>
      <c r="AD21" s="3">
        <f t="shared" ref="AD21" si="121">AD19*AD20</f>
        <v>759.26841324765201</v>
      </c>
      <c r="AE21" s="3">
        <f t="shared" ref="AE21" si="122">AE19*AE20</f>
        <v>830.4498269896194</v>
      </c>
      <c r="AF21" s="3">
        <f t="shared" ref="AF21" si="123">AF19*AF20</f>
        <v>901.6312407315869</v>
      </c>
      <c r="AG21" s="3">
        <f t="shared" ref="AG21" si="124">AG19*AG20</f>
        <v>972.81265447355418</v>
      </c>
      <c r="AH21" s="3">
        <f t="shared" ref="AH21" si="125">AH19*AH20</f>
        <v>782.99555116164117</v>
      </c>
      <c r="AI21" s="3">
        <f t="shared" ref="AI21" si="126">AI19*AI20</f>
        <v>664.35986159169556</v>
      </c>
      <c r="AJ21" s="3">
        <f t="shared" ref="AJ21" si="127">AJ19*AJ20</f>
        <v>664.35986159169556</v>
      </c>
      <c r="AK21" s="3">
        <f t="shared" ref="AK21" si="128">AK19*AK20</f>
        <v>735.54127533366284</v>
      </c>
      <c r="AL21" s="3">
        <f t="shared" ref="AL21" si="129">AL19*AL20</f>
        <v>877.90410281759773</v>
      </c>
      <c r="AM21" s="3">
        <f t="shared" ref="AM21" si="130">AM19*AM20</f>
        <v>1138.902619871478</v>
      </c>
      <c r="AN21" s="3">
        <f t="shared" ref="AN21" si="131">AN19*AN20</f>
        <v>996.53979238754334</v>
      </c>
      <c r="AO21" s="8">
        <f>SUM(AC21:AN21)</f>
        <v>10084.033613445377</v>
      </c>
    </row>
    <row r="22" spans="1:41" ht="12" customHeight="1" outlineLevel="1" x14ac:dyDescent="0.15">
      <c r="A22" t="s">
        <v>10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8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8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8"/>
    </row>
    <row r="23" spans="1:41" outlineLevel="1" x14ac:dyDescent="0.15">
      <c r="A23" t="s">
        <v>11</v>
      </c>
      <c r="B23">
        <f>500/(1+Umsatzsteuer17)</f>
        <v>420.1680672268908</v>
      </c>
      <c r="C23" s="3">
        <f t="shared" ref="C23:N23" si="132">$B23</f>
        <v>420.1680672268908</v>
      </c>
      <c r="D23" s="3">
        <f t="shared" si="132"/>
        <v>420.1680672268908</v>
      </c>
      <c r="E23" s="3">
        <f t="shared" si="132"/>
        <v>420.1680672268908</v>
      </c>
      <c r="F23" s="3">
        <f t="shared" si="132"/>
        <v>420.1680672268908</v>
      </c>
      <c r="G23" s="3">
        <f t="shared" si="132"/>
        <v>420.1680672268908</v>
      </c>
      <c r="H23" s="3">
        <f t="shared" si="132"/>
        <v>420.1680672268908</v>
      </c>
      <c r="I23" s="3">
        <f t="shared" si="132"/>
        <v>420.1680672268908</v>
      </c>
      <c r="J23" s="3">
        <f t="shared" si="132"/>
        <v>420.1680672268908</v>
      </c>
      <c r="K23" s="3">
        <f t="shared" si="132"/>
        <v>420.1680672268908</v>
      </c>
      <c r="L23" s="3">
        <f t="shared" si="132"/>
        <v>420.1680672268908</v>
      </c>
      <c r="M23" s="3">
        <f t="shared" si="132"/>
        <v>420.1680672268908</v>
      </c>
      <c r="N23" s="3">
        <f t="shared" si="132"/>
        <v>420.1680672268908</v>
      </c>
      <c r="O23" s="8"/>
      <c r="P23" s="3">
        <f t="shared" ref="P23:AA23" si="133">$B23</f>
        <v>420.1680672268908</v>
      </c>
      <c r="Q23" s="3">
        <f t="shared" si="133"/>
        <v>420.1680672268908</v>
      </c>
      <c r="R23" s="3">
        <f t="shared" si="133"/>
        <v>420.1680672268908</v>
      </c>
      <c r="S23" s="3">
        <f t="shared" si="133"/>
        <v>420.1680672268908</v>
      </c>
      <c r="T23" s="3">
        <f t="shared" si="133"/>
        <v>420.1680672268908</v>
      </c>
      <c r="U23" s="3">
        <f t="shared" si="133"/>
        <v>420.1680672268908</v>
      </c>
      <c r="V23" s="3">
        <f t="shared" si="133"/>
        <v>420.1680672268908</v>
      </c>
      <c r="W23" s="3">
        <f t="shared" si="133"/>
        <v>420.1680672268908</v>
      </c>
      <c r="X23" s="3">
        <f t="shared" si="133"/>
        <v>420.1680672268908</v>
      </c>
      <c r="Y23" s="3">
        <f t="shared" si="133"/>
        <v>420.1680672268908</v>
      </c>
      <c r="Z23" s="3">
        <f t="shared" si="133"/>
        <v>420.1680672268908</v>
      </c>
      <c r="AA23" s="3">
        <f t="shared" si="133"/>
        <v>420.1680672268908</v>
      </c>
      <c r="AB23" s="8"/>
      <c r="AC23" s="3">
        <f t="shared" ref="AC23:AN23" si="134">$B23</f>
        <v>420.1680672268908</v>
      </c>
      <c r="AD23" s="3">
        <f t="shared" si="134"/>
        <v>420.1680672268908</v>
      </c>
      <c r="AE23" s="3">
        <f t="shared" si="134"/>
        <v>420.1680672268908</v>
      </c>
      <c r="AF23" s="3">
        <f t="shared" si="134"/>
        <v>420.1680672268908</v>
      </c>
      <c r="AG23" s="3">
        <f t="shared" si="134"/>
        <v>420.1680672268908</v>
      </c>
      <c r="AH23" s="3">
        <f t="shared" si="134"/>
        <v>420.1680672268908</v>
      </c>
      <c r="AI23" s="3">
        <f t="shared" si="134"/>
        <v>420.1680672268908</v>
      </c>
      <c r="AJ23" s="3">
        <f t="shared" si="134"/>
        <v>420.1680672268908</v>
      </c>
      <c r="AK23" s="3">
        <f t="shared" si="134"/>
        <v>420.1680672268908</v>
      </c>
      <c r="AL23" s="3">
        <f t="shared" si="134"/>
        <v>420.1680672268908</v>
      </c>
      <c r="AM23" s="3">
        <f t="shared" si="134"/>
        <v>420.1680672268908</v>
      </c>
      <c r="AN23" s="3">
        <f t="shared" si="134"/>
        <v>420.1680672268908</v>
      </c>
      <c r="AO23" s="8"/>
    </row>
    <row r="24" spans="1:41" outlineLevel="1" x14ac:dyDescent="0.15">
      <c r="A24" t="s">
        <v>15</v>
      </c>
      <c r="C24" s="3">
        <f>$O24*(C$3+C$4)/($O$3+$O$4)</f>
        <v>0</v>
      </c>
      <c r="D24" s="3">
        <f t="shared" ref="D24:N24" si="135">$O24*(D$3+D$4)/($O$3+$O$4)</f>
        <v>0.625</v>
      </c>
      <c r="E24" s="3">
        <f t="shared" si="135"/>
        <v>0.76388888888888884</v>
      </c>
      <c r="F24" s="3">
        <f t="shared" si="135"/>
        <v>1.0069444444444444</v>
      </c>
      <c r="G24" s="3">
        <f t="shared" si="135"/>
        <v>1.0416666666666667</v>
      </c>
      <c r="H24" s="3">
        <f t="shared" si="135"/>
        <v>0.76388888888888884</v>
      </c>
      <c r="I24" s="3">
        <f t="shared" si="135"/>
        <v>0.59027777777777779</v>
      </c>
      <c r="J24" s="3">
        <f t="shared" si="135"/>
        <v>0.59027777777777779</v>
      </c>
      <c r="K24" s="3">
        <f t="shared" si="135"/>
        <v>0.83333333333333337</v>
      </c>
      <c r="L24" s="3">
        <f t="shared" si="135"/>
        <v>1.1111111111111112</v>
      </c>
      <c r="M24" s="3">
        <f t="shared" si="135"/>
        <v>1.4236111111111112</v>
      </c>
      <c r="N24" s="3">
        <f t="shared" si="135"/>
        <v>1.25</v>
      </c>
      <c r="O24" s="8">
        <v>10</v>
      </c>
      <c r="P24" s="3">
        <f>$AB24*(P$3+P$4)/($AB$3+$AB$4)</f>
        <v>1.9841269841269842</v>
      </c>
      <c r="Q24" s="3">
        <f t="shared" ref="Q24:AA24" si="136">$AB24*(Q$3+Q$4)/($AB$3+$AB$4)</f>
        <v>1.9841269841269842</v>
      </c>
      <c r="R24" s="3">
        <f t="shared" si="136"/>
        <v>2.1825396825396823</v>
      </c>
      <c r="S24" s="3">
        <f t="shared" si="136"/>
        <v>2.3148148148148149</v>
      </c>
      <c r="T24" s="3">
        <f t="shared" si="136"/>
        <v>2.447089947089947</v>
      </c>
      <c r="U24" s="3">
        <f t="shared" si="136"/>
        <v>1.9179894179894179</v>
      </c>
      <c r="V24" s="3">
        <f t="shared" si="136"/>
        <v>1.5211640211640212</v>
      </c>
      <c r="W24" s="3">
        <f t="shared" si="136"/>
        <v>1.5211640211640212</v>
      </c>
      <c r="X24" s="3">
        <f t="shared" si="136"/>
        <v>1.7195767195767195</v>
      </c>
      <c r="Y24" s="3">
        <f t="shared" si="136"/>
        <v>2.1164021164021163</v>
      </c>
      <c r="Z24" s="3">
        <f t="shared" si="136"/>
        <v>2.8439153439153437</v>
      </c>
      <c r="AA24" s="3">
        <f t="shared" si="136"/>
        <v>2.447089947089947</v>
      </c>
      <c r="AB24" s="8">
        <v>25</v>
      </c>
      <c r="AC24" s="3">
        <f>$AO24*(AC$3+AC$4)/($O$3+$AO$4)</f>
        <v>1.8823529411764706</v>
      </c>
      <c r="AD24" s="3">
        <f t="shared" ref="AD24:AN24" si="137">$AO24*(AD$3+AD$4)/($O$3+$AO$4)</f>
        <v>1.8823529411764706</v>
      </c>
      <c r="AE24" s="3">
        <f t="shared" si="137"/>
        <v>2.0588235294117645</v>
      </c>
      <c r="AF24" s="3">
        <f t="shared" si="137"/>
        <v>2.2352941176470589</v>
      </c>
      <c r="AG24" s="3">
        <f t="shared" si="137"/>
        <v>2.4117647058823528</v>
      </c>
      <c r="AH24" s="3">
        <f t="shared" si="137"/>
        <v>1.9411764705882353</v>
      </c>
      <c r="AI24" s="3">
        <f t="shared" si="137"/>
        <v>1.6470588235294117</v>
      </c>
      <c r="AJ24" s="3">
        <f t="shared" si="137"/>
        <v>1.6470588235294117</v>
      </c>
      <c r="AK24" s="3">
        <f t="shared" si="137"/>
        <v>1.8235294117647058</v>
      </c>
      <c r="AL24" s="3">
        <f t="shared" si="137"/>
        <v>2.1764705882352939</v>
      </c>
      <c r="AM24" s="3">
        <f t="shared" si="137"/>
        <v>2.8235294117647061</v>
      </c>
      <c r="AN24" s="3">
        <f t="shared" si="137"/>
        <v>2.4705882352941178</v>
      </c>
      <c r="AO24" s="8">
        <v>25</v>
      </c>
    </row>
    <row r="25" spans="1:41" outlineLevel="1" x14ac:dyDescent="0.15">
      <c r="A25" t="s">
        <v>22</v>
      </c>
      <c r="C25" s="3">
        <f>C23*C24</f>
        <v>0</v>
      </c>
      <c r="D25" s="3">
        <f t="shared" ref="D25" si="138">D23*D24</f>
        <v>262.60504201680675</v>
      </c>
      <c r="E25" s="3">
        <f t="shared" ref="E25" si="139">E23*E24</f>
        <v>320.96171802054158</v>
      </c>
      <c r="F25" s="3">
        <f t="shared" ref="F25" si="140">F23*F24</f>
        <v>423.08590102707751</v>
      </c>
      <c r="G25" s="3">
        <f t="shared" ref="G25" si="141">G23*G24</f>
        <v>437.67507002801131</v>
      </c>
      <c r="H25" s="3">
        <f t="shared" ref="H25" si="142">H23*H24</f>
        <v>320.96171802054158</v>
      </c>
      <c r="I25" s="3">
        <f t="shared" ref="I25" si="143">I23*I24</f>
        <v>248.01587301587304</v>
      </c>
      <c r="J25" s="3">
        <f t="shared" ref="J25" si="144">J23*J24</f>
        <v>248.01587301587304</v>
      </c>
      <c r="K25" s="3">
        <f t="shared" ref="K25" si="145">K23*K24</f>
        <v>350.140056022409</v>
      </c>
      <c r="L25" s="3">
        <f t="shared" ref="L25" si="146">L23*L24</f>
        <v>466.85340802987866</v>
      </c>
      <c r="M25" s="3">
        <f t="shared" ref="M25" si="147">M23*M24</f>
        <v>598.15592903828201</v>
      </c>
      <c r="N25" s="3">
        <f t="shared" ref="N25" si="148">N23*N24</f>
        <v>525.2100840336135</v>
      </c>
      <c r="O25" s="8">
        <f>SUM(C25:N25)</f>
        <v>4201.680672268908</v>
      </c>
      <c r="P25" s="3">
        <f>P23*P24</f>
        <v>833.66680005335479</v>
      </c>
      <c r="Q25" s="3">
        <f t="shared" ref="Q25" si="149">Q23*Q24</f>
        <v>833.66680005335479</v>
      </c>
      <c r="R25" s="3">
        <f t="shared" ref="R25" si="150">R23*R24</f>
        <v>917.0334800586902</v>
      </c>
      <c r="S25" s="3">
        <f t="shared" ref="S25" si="151">S23*S24</f>
        <v>972.61126672891396</v>
      </c>
      <c r="T25" s="3">
        <f t="shared" ref="T25" si="152">T23*T24</f>
        <v>1028.1890533991375</v>
      </c>
      <c r="U25" s="3">
        <f t="shared" ref="U25" si="153">U23*U24</f>
        <v>805.87790671824291</v>
      </c>
      <c r="V25" s="3">
        <f t="shared" ref="V25" si="154">V23*V24</f>
        <v>639.14454670757198</v>
      </c>
      <c r="W25" s="3">
        <f t="shared" ref="W25" si="155">W23*W24</f>
        <v>639.14454670757198</v>
      </c>
      <c r="X25" s="3">
        <f t="shared" ref="X25" si="156">X23*X24</f>
        <v>722.51122671290739</v>
      </c>
      <c r="Y25" s="3">
        <f t="shared" ref="Y25" si="157">Y23*Y24</f>
        <v>889.24458672357832</v>
      </c>
      <c r="Z25" s="3">
        <f t="shared" ref="Z25" si="158">Z23*Z24</f>
        <v>1194.9224134098083</v>
      </c>
      <c r="AA25" s="3">
        <f t="shared" ref="AA25" si="159">AA23*AA24</f>
        <v>1028.1890533991375</v>
      </c>
      <c r="AB25" s="8">
        <f>SUM(P25:AA25)</f>
        <v>10504.20168067227</v>
      </c>
      <c r="AC25" s="3">
        <f>AC23*AC24</f>
        <v>790.90459713297093</v>
      </c>
      <c r="AD25" s="3">
        <f t="shared" ref="AD25" si="160">AD23*AD24</f>
        <v>790.90459713297093</v>
      </c>
      <c r="AE25" s="3">
        <f t="shared" ref="AE25" si="161">AE23*AE24</f>
        <v>865.05190311418687</v>
      </c>
      <c r="AF25" s="3">
        <f t="shared" ref="AF25" si="162">AF23*AF24</f>
        <v>939.19920909540303</v>
      </c>
      <c r="AG25" s="3">
        <f t="shared" ref="AG25" si="163">AG23*AG24</f>
        <v>1013.346515076619</v>
      </c>
      <c r="AH25" s="3">
        <f t="shared" ref="AH25" si="164">AH23*AH24</f>
        <v>815.62036579337621</v>
      </c>
      <c r="AI25" s="3">
        <f t="shared" ref="AI25" si="165">AI23*AI24</f>
        <v>692.0415224913495</v>
      </c>
      <c r="AJ25" s="3">
        <f t="shared" ref="AJ25" si="166">AJ23*AJ24</f>
        <v>692.0415224913495</v>
      </c>
      <c r="AK25" s="3">
        <f t="shared" ref="AK25" si="167">AK23*AK24</f>
        <v>766.18882847256555</v>
      </c>
      <c r="AL25" s="3">
        <f t="shared" ref="AL25" si="168">AL23*AL24</f>
        <v>914.48344043499753</v>
      </c>
      <c r="AM25" s="3">
        <f t="shared" ref="AM25" si="169">AM23*AM24</f>
        <v>1186.3568956994563</v>
      </c>
      <c r="AN25" s="3">
        <f t="shared" ref="AN25" si="170">AN23*AN24</f>
        <v>1038.0622837370245</v>
      </c>
      <c r="AO25" s="8">
        <f>SUM(AC25:AN25)</f>
        <v>10504.201680672271</v>
      </c>
    </row>
    <row r="26" spans="1:41" s="2" customFormat="1" x14ac:dyDescent="0.15">
      <c r="A26" s="2" t="s">
        <v>24</v>
      </c>
      <c r="C26" s="7">
        <f>C25+C21</f>
        <v>0</v>
      </c>
      <c r="D26" s="7">
        <f t="shared" ref="D26:O26" si="171">D25+D21</f>
        <v>514.70588235294122</v>
      </c>
      <c r="E26" s="7">
        <f t="shared" si="171"/>
        <v>629.08496732026151</v>
      </c>
      <c r="F26" s="7">
        <f t="shared" si="171"/>
        <v>829.24836601307197</v>
      </c>
      <c r="G26" s="7">
        <f t="shared" si="171"/>
        <v>857.8431372549021</v>
      </c>
      <c r="H26" s="7">
        <f t="shared" si="171"/>
        <v>629.08496732026151</v>
      </c>
      <c r="I26" s="7">
        <f t="shared" si="171"/>
        <v>486.11111111111114</v>
      </c>
      <c r="J26" s="7">
        <f t="shared" si="171"/>
        <v>486.11111111111114</v>
      </c>
      <c r="K26" s="7">
        <f t="shared" si="171"/>
        <v>686.27450980392155</v>
      </c>
      <c r="L26" s="7">
        <f t="shared" si="171"/>
        <v>915.03267973856214</v>
      </c>
      <c r="M26" s="7">
        <f t="shared" si="171"/>
        <v>1172.3856209150326</v>
      </c>
      <c r="N26" s="7">
        <f t="shared" si="171"/>
        <v>1029.4117647058824</v>
      </c>
      <c r="O26" s="8">
        <f t="shared" si="171"/>
        <v>8235.2941176470595</v>
      </c>
      <c r="P26" s="7">
        <f>P25+P21</f>
        <v>1333.8668800853677</v>
      </c>
      <c r="Q26" s="7">
        <f t="shared" ref="Q26" si="172">Q25+Q21</f>
        <v>1333.8668800853677</v>
      </c>
      <c r="R26" s="7">
        <f t="shared" ref="R26" si="173">R25+R21</f>
        <v>1467.2535680939043</v>
      </c>
      <c r="S26" s="7">
        <f t="shared" ref="S26" si="174">S25+S21</f>
        <v>1556.1780267662623</v>
      </c>
      <c r="T26" s="7">
        <f t="shared" ref="T26" si="175">T25+T21</f>
        <v>1645.1024854386201</v>
      </c>
      <c r="U26" s="7">
        <f t="shared" ref="U26" si="176">U25+U21</f>
        <v>1289.4046507491887</v>
      </c>
      <c r="V26" s="7">
        <f t="shared" ref="V26" si="177">V25+V21</f>
        <v>1022.6312747321151</v>
      </c>
      <c r="W26" s="7">
        <f t="shared" ref="W26" si="178">W25+W21</f>
        <v>1022.6312747321151</v>
      </c>
      <c r="X26" s="7">
        <f t="shared" ref="X26" si="179">X25+X21</f>
        <v>1156.0179627406519</v>
      </c>
      <c r="Y26" s="7">
        <f t="shared" ref="Y26" si="180">Y25+Y21</f>
        <v>1422.7913387577253</v>
      </c>
      <c r="Z26" s="7">
        <f t="shared" ref="Z26" si="181">Z25+Z21</f>
        <v>1911.8758614556932</v>
      </c>
      <c r="AA26" s="7">
        <f t="shared" ref="AA26" si="182">AA25+AA21</f>
        <v>1645.1024854386201</v>
      </c>
      <c r="AB26" s="8">
        <f t="shared" ref="AB26" si="183">AB25+AB21</f>
        <v>16806.722689075632</v>
      </c>
      <c r="AC26" s="7">
        <f>AC25+AC21</f>
        <v>1550.1730103806231</v>
      </c>
      <c r="AD26" s="7">
        <f t="shared" ref="AD26" si="184">AD25+AD21</f>
        <v>1550.1730103806231</v>
      </c>
      <c r="AE26" s="7">
        <f t="shared" ref="AE26" si="185">AE25+AE21</f>
        <v>1695.5017301038063</v>
      </c>
      <c r="AF26" s="7">
        <f t="shared" ref="AF26" si="186">AF25+AF21</f>
        <v>1840.8304498269899</v>
      </c>
      <c r="AG26" s="7">
        <f t="shared" ref="AG26" si="187">AG25+AG21</f>
        <v>1986.1591695501731</v>
      </c>
      <c r="AH26" s="7">
        <f t="shared" ref="AH26" si="188">AH25+AH21</f>
        <v>1598.6159169550174</v>
      </c>
      <c r="AI26" s="7">
        <f t="shared" ref="AI26" si="189">AI25+AI21</f>
        <v>1356.4013840830451</v>
      </c>
      <c r="AJ26" s="7">
        <f t="shared" ref="AJ26" si="190">AJ25+AJ21</f>
        <v>1356.4013840830451</v>
      </c>
      <c r="AK26" s="7">
        <f t="shared" ref="AK26" si="191">AK25+AK21</f>
        <v>1501.7301038062283</v>
      </c>
      <c r="AL26" s="7">
        <f t="shared" ref="AL26" si="192">AL25+AL21</f>
        <v>1792.3875432525952</v>
      </c>
      <c r="AM26" s="7">
        <f t="shared" ref="AM26" si="193">AM25+AM21</f>
        <v>2325.2595155709341</v>
      </c>
      <c r="AN26" s="7">
        <f t="shared" ref="AN26" si="194">AN25+AN21</f>
        <v>2034.6020761245677</v>
      </c>
      <c r="AO26" s="8">
        <f t="shared" ref="AO26" si="195">AO25+AO21</f>
        <v>20588.23529411765</v>
      </c>
    </row>
    <row r="27" spans="1:41" x14ac:dyDescent="0.15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8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8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8"/>
    </row>
    <row r="28" spans="1:41" s="9" customFormat="1" x14ac:dyDescent="0.15">
      <c r="A28" s="9" t="s">
        <v>25</v>
      </c>
      <c r="C28" s="10">
        <f>C15+C26</f>
        <v>0</v>
      </c>
      <c r="D28" s="10">
        <f t="shared" ref="D28:O28" si="196">D15+D26</f>
        <v>1400.997899159664</v>
      </c>
      <c r="E28" s="10">
        <f t="shared" si="196"/>
        <v>1712.3307656395891</v>
      </c>
      <c r="F28" s="10">
        <f t="shared" si="196"/>
        <v>2257.1632819794586</v>
      </c>
      <c r="G28" s="10">
        <f t="shared" si="196"/>
        <v>2334.9964985994402</v>
      </c>
      <c r="H28" s="10">
        <f t="shared" si="196"/>
        <v>1712.3307656395891</v>
      </c>
      <c r="I28" s="10">
        <f t="shared" si="196"/>
        <v>1323.1646825396826</v>
      </c>
      <c r="J28" s="10">
        <f t="shared" si="196"/>
        <v>1323.1646825396826</v>
      </c>
      <c r="K28" s="10">
        <f t="shared" si="196"/>
        <v>1867.9971988795519</v>
      </c>
      <c r="L28" s="10">
        <f t="shared" si="196"/>
        <v>2490.6629318394025</v>
      </c>
      <c r="M28" s="10">
        <f t="shared" si="196"/>
        <v>3191.1618814192343</v>
      </c>
      <c r="N28" s="10">
        <f t="shared" si="196"/>
        <v>2801.9957983193281</v>
      </c>
      <c r="O28" s="11">
        <f t="shared" si="196"/>
        <v>22415.966386554624</v>
      </c>
      <c r="P28" s="10">
        <f>P15+P26</f>
        <v>3184.6071762038155</v>
      </c>
      <c r="Q28" s="10">
        <f t="shared" ref="Q28:AB28" si="197">Q15+Q26</f>
        <v>3184.6071762038155</v>
      </c>
      <c r="R28" s="10">
        <f t="shared" si="197"/>
        <v>3503.0678938241963</v>
      </c>
      <c r="S28" s="10">
        <f t="shared" si="197"/>
        <v>3715.3750389044517</v>
      </c>
      <c r="T28" s="10">
        <f t="shared" si="197"/>
        <v>3927.6821839847053</v>
      </c>
      <c r="U28" s="10">
        <f t="shared" si="197"/>
        <v>3078.4536036636882</v>
      </c>
      <c r="V28" s="10">
        <f t="shared" si="197"/>
        <v>2441.5321684229248</v>
      </c>
      <c r="W28" s="10">
        <f t="shared" si="197"/>
        <v>2441.5321684229248</v>
      </c>
      <c r="X28" s="10">
        <f t="shared" si="197"/>
        <v>2759.9928860433065</v>
      </c>
      <c r="Y28" s="10">
        <f t="shared" si="197"/>
        <v>3396.914321284069</v>
      </c>
      <c r="Z28" s="10">
        <f t="shared" si="197"/>
        <v>4564.6036192254687</v>
      </c>
      <c r="AA28" s="10">
        <f t="shared" si="197"/>
        <v>3927.6821839847053</v>
      </c>
      <c r="AB28" s="11">
        <f t="shared" si="197"/>
        <v>40126.050420168074</v>
      </c>
      <c r="AC28" s="10">
        <f>AC15+AC26</f>
        <v>3748.8877904102819</v>
      </c>
      <c r="AD28" s="10">
        <f t="shared" ref="AD28:AO28" si="198">AD15+AD26</f>
        <v>3748.8877904102819</v>
      </c>
      <c r="AE28" s="10">
        <f t="shared" si="198"/>
        <v>4100.3460207612461</v>
      </c>
      <c r="AF28" s="10">
        <f t="shared" si="198"/>
        <v>4451.8042511122103</v>
      </c>
      <c r="AG28" s="10">
        <f t="shared" si="198"/>
        <v>4803.2624814631736</v>
      </c>
      <c r="AH28" s="10">
        <f t="shared" si="198"/>
        <v>3866.0405338606033</v>
      </c>
      <c r="AI28" s="10">
        <f t="shared" si="198"/>
        <v>3280.2768166089968</v>
      </c>
      <c r="AJ28" s="10">
        <f t="shared" si="198"/>
        <v>3280.2768166089968</v>
      </c>
      <c r="AK28" s="10">
        <f t="shared" si="198"/>
        <v>3631.7350469599601</v>
      </c>
      <c r="AL28" s="10">
        <f t="shared" si="198"/>
        <v>4334.6515076618889</v>
      </c>
      <c r="AM28" s="10">
        <f t="shared" si="198"/>
        <v>5623.3316856154224</v>
      </c>
      <c r="AN28" s="10">
        <f t="shared" si="198"/>
        <v>4920.415224913495</v>
      </c>
      <c r="AO28" s="11">
        <f t="shared" si="198"/>
        <v>49789.915966386558</v>
      </c>
    </row>
    <row r="29" spans="1:41" x14ac:dyDescent="0.15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8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8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8"/>
    </row>
    <row r="30" spans="1:41" x14ac:dyDescent="0.15">
      <c r="A30" s="12" t="s">
        <v>26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8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8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8"/>
    </row>
    <row r="31" spans="1:41" outlineLevel="1" x14ac:dyDescent="0.15">
      <c r="A31" t="s">
        <v>27</v>
      </c>
      <c r="B31" s="13">
        <v>0.5</v>
      </c>
      <c r="C31" s="3">
        <f>D10*$B31</f>
        <v>196.95378151260508</v>
      </c>
      <c r="D31" s="3">
        <f t="shared" ref="D31:M31" si="199">E10*$B31</f>
        <v>240.72128851540617</v>
      </c>
      <c r="E31" s="3">
        <f t="shared" si="199"/>
        <v>317.31442577030816</v>
      </c>
      <c r="F31" s="3">
        <f t="shared" si="199"/>
        <v>328.25630252100848</v>
      </c>
      <c r="G31" s="3">
        <f t="shared" si="199"/>
        <v>240.72128851540617</v>
      </c>
      <c r="H31" s="3">
        <f t="shared" si="199"/>
        <v>186.01190476190479</v>
      </c>
      <c r="I31" s="3">
        <f t="shared" si="199"/>
        <v>186.01190476190479</v>
      </c>
      <c r="J31" s="3">
        <f t="shared" si="199"/>
        <v>262.60504201680675</v>
      </c>
      <c r="K31" s="3">
        <f t="shared" si="199"/>
        <v>350.140056022409</v>
      </c>
      <c r="L31" s="3">
        <f t="shared" si="199"/>
        <v>448.61694677871157</v>
      </c>
      <c r="M31" s="3">
        <f t="shared" si="199"/>
        <v>393.90756302521015</v>
      </c>
      <c r="N31" s="3">
        <f>P10*$B31</f>
        <v>425.1700680272109</v>
      </c>
      <c r="O31" s="8">
        <f>SUM(C31:N31)</f>
        <v>3576.4305722288927</v>
      </c>
      <c r="P31" s="3">
        <f>Q10*$B31</f>
        <v>425.1700680272109</v>
      </c>
      <c r="Q31" s="3">
        <f t="shared" ref="Q31:Z31" si="200">R10*$B31</f>
        <v>467.68707482993199</v>
      </c>
      <c r="R31" s="3">
        <f t="shared" si="200"/>
        <v>496.03174603174614</v>
      </c>
      <c r="S31" s="3">
        <f t="shared" si="200"/>
        <v>524.37641723356012</v>
      </c>
      <c r="T31" s="3">
        <f t="shared" si="200"/>
        <v>410.99773242630391</v>
      </c>
      <c r="U31" s="3">
        <f t="shared" si="200"/>
        <v>325.96371882086174</v>
      </c>
      <c r="V31" s="3">
        <f t="shared" si="200"/>
        <v>325.96371882086174</v>
      </c>
      <c r="W31" s="3">
        <f t="shared" si="200"/>
        <v>368.48072562358283</v>
      </c>
      <c r="X31" s="3">
        <f t="shared" si="200"/>
        <v>453.514739229025</v>
      </c>
      <c r="Y31" s="3">
        <f t="shared" si="200"/>
        <v>609.4104308390024</v>
      </c>
      <c r="Z31" s="3">
        <f t="shared" si="200"/>
        <v>524.37641723356012</v>
      </c>
      <c r="AA31" s="3">
        <f>AC10*$B31</f>
        <v>545.72417202174995</v>
      </c>
      <c r="AB31" s="8">
        <f>SUM(P31:AA31)</f>
        <v>5477.696961137397</v>
      </c>
      <c r="AC31" s="3">
        <f>AD10*$B31</f>
        <v>545.72417202174995</v>
      </c>
      <c r="AD31" s="3">
        <f t="shared" ref="AD31:AM31" si="201">AE10*$B31</f>
        <v>596.885813148789</v>
      </c>
      <c r="AE31" s="3">
        <f t="shared" si="201"/>
        <v>648.04745427582804</v>
      </c>
      <c r="AF31" s="3">
        <f t="shared" si="201"/>
        <v>699.20909540286709</v>
      </c>
      <c r="AG31" s="3">
        <f t="shared" si="201"/>
        <v>562.77805239742963</v>
      </c>
      <c r="AH31" s="3">
        <f t="shared" si="201"/>
        <v>477.50865051903122</v>
      </c>
      <c r="AI31" s="3">
        <f t="shared" si="201"/>
        <v>477.50865051903122</v>
      </c>
      <c r="AJ31" s="3">
        <f t="shared" si="201"/>
        <v>528.67029164607015</v>
      </c>
      <c r="AK31" s="3">
        <f t="shared" si="201"/>
        <v>630.99357390014836</v>
      </c>
      <c r="AL31" s="3">
        <f t="shared" si="201"/>
        <v>818.58625803262487</v>
      </c>
      <c r="AM31" s="3">
        <f t="shared" si="201"/>
        <v>716.26297577854677</v>
      </c>
      <c r="AN31" s="14">
        <f>AM31</f>
        <v>716.26297577854677</v>
      </c>
      <c r="AO31" s="8">
        <f>SUM(AC31:AN31)</f>
        <v>7418.4379634206634</v>
      </c>
    </row>
    <row r="32" spans="1:41" outlineLevel="1" x14ac:dyDescent="0.15">
      <c r="A32" s="12" t="s">
        <v>28</v>
      </c>
      <c r="B32" s="13">
        <v>0.6</v>
      </c>
      <c r="C32" s="3">
        <f>D15*$B32</f>
        <v>531.77521008403369</v>
      </c>
      <c r="D32" s="3">
        <f t="shared" ref="D32:M32" si="202">E15*$B32</f>
        <v>649.94747899159654</v>
      </c>
      <c r="E32" s="3">
        <f t="shared" si="202"/>
        <v>856.7489495798319</v>
      </c>
      <c r="F32" s="3">
        <f t="shared" si="202"/>
        <v>886.29201680672281</v>
      </c>
      <c r="G32" s="3">
        <f t="shared" si="202"/>
        <v>649.94747899159654</v>
      </c>
      <c r="H32" s="3">
        <f t="shared" si="202"/>
        <v>502.23214285714289</v>
      </c>
      <c r="I32" s="3">
        <f t="shared" si="202"/>
        <v>502.23214285714289</v>
      </c>
      <c r="J32" s="3">
        <f t="shared" si="202"/>
        <v>709.03361344537814</v>
      </c>
      <c r="K32" s="3">
        <f t="shared" si="202"/>
        <v>945.37815126050418</v>
      </c>
      <c r="L32" s="3">
        <f t="shared" si="202"/>
        <v>1211.2657563025209</v>
      </c>
      <c r="M32" s="3">
        <f t="shared" si="202"/>
        <v>1063.5504201680674</v>
      </c>
      <c r="N32" s="3">
        <f>P15*$B32</f>
        <v>1110.4441776710685</v>
      </c>
      <c r="O32" s="8">
        <f>SUM(C32:N32)</f>
        <v>9618.8475390156054</v>
      </c>
      <c r="P32" s="3">
        <f>Q15*$B32</f>
        <v>1110.4441776710685</v>
      </c>
      <c r="Q32" s="3">
        <f t="shared" ref="Q32:Z32" si="203">R15*$B32</f>
        <v>1221.4885954381753</v>
      </c>
      <c r="R32" s="3">
        <f t="shared" si="203"/>
        <v>1295.5182072829134</v>
      </c>
      <c r="S32" s="3">
        <f t="shared" si="203"/>
        <v>1369.5478191276511</v>
      </c>
      <c r="T32" s="3">
        <f t="shared" si="203"/>
        <v>1073.4293717486996</v>
      </c>
      <c r="U32" s="3">
        <f t="shared" si="203"/>
        <v>851.34053621448595</v>
      </c>
      <c r="V32" s="3">
        <f t="shared" si="203"/>
        <v>851.34053621448595</v>
      </c>
      <c r="W32" s="3">
        <f t="shared" si="203"/>
        <v>962.38495398159273</v>
      </c>
      <c r="X32" s="3">
        <f t="shared" si="203"/>
        <v>1184.4737895158064</v>
      </c>
      <c r="Y32" s="3">
        <f t="shared" si="203"/>
        <v>1591.6366546618649</v>
      </c>
      <c r="Z32" s="3">
        <f t="shared" si="203"/>
        <v>1369.5478191276511</v>
      </c>
      <c r="AA32" s="3">
        <f>AC15*$B32</f>
        <v>1319.2288680177953</v>
      </c>
      <c r="AB32" s="8">
        <f>SUM(P32:AA32)</f>
        <v>14200.38132900219</v>
      </c>
      <c r="AC32" s="3">
        <f>AD15*$B32</f>
        <v>1319.2288680177953</v>
      </c>
      <c r="AD32" s="3">
        <f t="shared" ref="AD32:AM32" si="204">AE15*$B32</f>
        <v>1442.9065743944636</v>
      </c>
      <c r="AE32" s="3">
        <f t="shared" si="204"/>
        <v>1566.5842807711322</v>
      </c>
      <c r="AF32" s="3">
        <f t="shared" si="204"/>
        <v>1690.2619871478003</v>
      </c>
      <c r="AG32" s="3">
        <f t="shared" si="204"/>
        <v>1360.4547701433514</v>
      </c>
      <c r="AH32" s="3">
        <f t="shared" si="204"/>
        <v>1154.3252595155709</v>
      </c>
      <c r="AI32" s="3">
        <f t="shared" si="204"/>
        <v>1154.3252595155709</v>
      </c>
      <c r="AJ32" s="3">
        <f t="shared" si="204"/>
        <v>1278.002965892239</v>
      </c>
      <c r="AK32" s="3">
        <f t="shared" si="204"/>
        <v>1525.3583786455758</v>
      </c>
      <c r="AL32" s="3">
        <f t="shared" si="204"/>
        <v>1978.843302026693</v>
      </c>
      <c r="AM32" s="3">
        <f t="shared" si="204"/>
        <v>1731.4878892733564</v>
      </c>
      <c r="AN32" s="14">
        <f>AM32</f>
        <v>1731.4878892733564</v>
      </c>
      <c r="AO32" s="8">
        <f>SUM(AC32:AN32)</f>
        <v>17933.267424616908</v>
      </c>
    </row>
    <row r="33" spans="1:41" outlineLevel="1" x14ac:dyDescent="0.15">
      <c r="A33" t="s">
        <v>29</v>
      </c>
      <c r="B33">
        <v>1</v>
      </c>
      <c r="C33" s="3">
        <f>(C9+C13)*$B33</f>
        <v>0</v>
      </c>
      <c r="D33" s="3">
        <f t="shared" ref="D33:M33" si="205">(D9+D13)*$B33</f>
        <v>109.375</v>
      </c>
      <c r="E33" s="3">
        <f t="shared" si="205"/>
        <v>133.68055555555554</v>
      </c>
      <c r="F33" s="3">
        <f t="shared" si="205"/>
        <v>176.21527777777777</v>
      </c>
      <c r="G33" s="3">
        <f t="shared" si="205"/>
        <v>182.29166666666669</v>
      </c>
      <c r="H33" s="3">
        <f t="shared" si="205"/>
        <v>133.68055555555554</v>
      </c>
      <c r="I33" s="3">
        <f t="shared" si="205"/>
        <v>103.29861111111111</v>
      </c>
      <c r="J33" s="3">
        <f t="shared" si="205"/>
        <v>103.29861111111111</v>
      </c>
      <c r="K33" s="3">
        <f t="shared" si="205"/>
        <v>145.83333333333331</v>
      </c>
      <c r="L33" s="3">
        <f t="shared" si="205"/>
        <v>194.44444444444446</v>
      </c>
      <c r="M33" s="3">
        <f t="shared" si="205"/>
        <v>249.13194444444446</v>
      </c>
      <c r="N33" s="3">
        <f>(N9+N13)*$B33</f>
        <v>218.75</v>
      </c>
      <c r="O33" s="8">
        <f>SUM(C33:N33)</f>
        <v>1750</v>
      </c>
      <c r="P33" s="3">
        <f>(P9+P13)*$B33</f>
        <v>230.15873015873015</v>
      </c>
      <c r="Q33" s="3">
        <f t="shared" ref="Q33:Z33" si="206">(Q9+Q13)*$B33</f>
        <v>230.15873015873015</v>
      </c>
      <c r="R33" s="3">
        <f t="shared" si="206"/>
        <v>253.17460317460316</v>
      </c>
      <c r="S33" s="3">
        <f t="shared" si="206"/>
        <v>268.51851851851853</v>
      </c>
      <c r="T33" s="3">
        <f t="shared" si="206"/>
        <v>283.86243386243387</v>
      </c>
      <c r="U33" s="3">
        <f t="shared" si="206"/>
        <v>222.48677248677251</v>
      </c>
      <c r="V33" s="3">
        <f t="shared" si="206"/>
        <v>176.45502645502646</v>
      </c>
      <c r="W33" s="3">
        <f t="shared" si="206"/>
        <v>176.45502645502646</v>
      </c>
      <c r="X33" s="3">
        <f t="shared" si="206"/>
        <v>199.4708994708995</v>
      </c>
      <c r="Y33" s="3">
        <f t="shared" si="206"/>
        <v>245.50264550264552</v>
      </c>
      <c r="Z33" s="3">
        <f t="shared" si="206"/>
        <v>329.8941798941799</v>
      </c>
      <c r="AA33" s="3">
        <f>(AA9+AA13)*$B33</f>
        <v>283.86243386243387</v>
      </c>
      <c r="AB33" s="8">
        <f>SUM(P33:AA33)</f>
        <v>2900.0000000000005</v>
      </c>
      <c r="AC33" s="3">
        <f>(AC9+AC13)*$B33</f>
        <v>278.58823529411768</v>
      </c>
      <c r="AD33" s="3">
        <f t="shared" ref="AD33:AM33" si="207">(AD9+AD13)*$B33</f>
        <v>278.58823529411768</v>
      </c>
      <c r="AE33" s="3">
        <f t="shared" si="207"/>
        <v>304.70588235294116</v>
      </c>
      <c r="AF33" s="3">
        <f t="shared" si="207"/>
        <v>330.8235294117647</v>
      </c>
      <c r="AG33" s="3">
        <f t="shared" si="207"/>
        <v>356.94117647058823</v>
      </c>
      <c r="AH33" s="3">
        <f t="shared" si="207"/>
        <v>287.29411764705884</v>
      </c>
      <c r="AI33" s="3">
        <f t="shared" si="207"/>
        <v>243.76470588235293</v>
      </c>
      <c r="AJ33" s="3">
        <f t="shared" si="207"/>
        <v>243.76470588235293</v>
      </c>
      <c r="AK33" s="3">
        <f t="shared" si="207"/>
        <v>269.88235294117646</v>
      </c>
      <c r="AL33" s="3">
        <f t="shared" si="207"/>
        <v>322.11764705882354</v>
      </c>
      <c r="AM33" s="3">
        <f t="shared" si="207"/>
        <v>417.88235294117646</v>
      </c>
      <c r="AN33" s="3">
        <f>(AN9+AN13)*$B33</f>
        <v>365.64705882352939</v>
      </c>
      <c r="AO33" s="8">
        <f>SUM(AC33:AN33)</f>
        <v>3700.0000000000005</v>
      </c>
    </row>
    <row r="34" spans="1:41" outlineLevel="1" x14ac:dyDescent="0.15">
      <c r="A34" t="s">
        <v>30</v>
      </c>
      <c r="B34" s="13">
        <v>0.1</v>
      </c>
      <c r="C34" s="3">
        <f t="shared" ref="C34:N34" si="208">C26*$B34</f>
        <v>0</v>
      </c>
      <c r="D34" s="3">
        <f t="shared" si="208"/>
        <v>51.470588235294123</v>
      </c>
      <c r="E34" s="3">
        <f t="shared" si="208"/>
        <v>62.908496732026151</v>
      </c>
      <c r="F34" s="3">
        <f t="shared" si="208"/>
        <v>82.924836601307206</v>
      </c>
      <c r="G34" s="3">
        <f t="shared" si="208"/>
        <v>85.784313725490222</v>
      </c>
      <c r="H34" s="3">
        <f t="shared" si="208"/>
        <v>62.908496732026151</v>
      </c>
      <c r="I34" s="3">
        <f t="shared" si="208"/>
        <v>48.611111111111114</v>
      </c>
      <c r="J34" s="3">
        <f t="shared" si="208"/>
        <v>48.611111111111114</v>
      </c>
      <c r="K34" s="3">
        <f t="shared" si="208"/>
        <v>68.627450980392155</v>
      </c>
      <c r="L34" s="3">
        <f t="shared" si="208"/>
        <v>91.503267973856225</v>
      </c>
      <c r="M34" s="3">
        <f t="shared" si="208"/>
        <v>117.23856209150327</v>
      </c>
      <c r="N34" s="3">
        <f t="shared" si="208"/>
        <v>102.94117647058825</v>
      </c>
      <c r="O34" s="8">
        <f>SUM(C34:N34)</f>
        <v>823.52941176470597</v>
      </c>
      <c r="P34" s="3">
        <f t="shared" ref="P34:AA34" si="209">P26*$B34</f>
        <v>133.38668800853677</v>
      </c>
      <c r="Q34" s="3">
        <f t="shared" si="209"/>
        <v>133.38668800853677</v>
      </c>
      <c r="R34" s="3">
        <f t="shared" si="209"/>
        <v>146.72535680939043</v>
      </c>
      <c r="S34" s="3">
        <f t="shared" si="209"/>
        <v>155.61780267662624</v>
      </c>
      <c r="T34" s="3">
        <f t="shared" si="209"/>
        <v>164.51024854386202</v>
      </c>
      <c r="U34" s="3">
        <f t="shared" si="209"/>
        <v>128.94046507491888</v>
      </c>
      <c r="V34" s="3">
        <f t="shared" si="209"/>
        <v>102.26312747321151</v>
      </c>
      <c r="W34" s="3">
        <f t="shared" si="209"/>
        <v>102.26312747321151</v>
      </c>
      <c r="X34" s="3">
        <f t="shared" si="209"/>
        <v>115.60179627406519</v>
      </c>
      <c r="Y34" s="3">
        <f t="shared" si="209"/>
        <v>142.27913387577254</v>
      </c>
      <c r="Z34" s="3">
        <f t="shared" si="209"/>
        <v>191.18758614556933</v>
      </c>
      <c r="AA34" s="3">
        <f t="shared" si="209"/>
        <v>164.51024854386202</v>
      </c>
      <c r="AB34" s="8">
        <f>SUM(P34:AA34)</f>
        <v>1680.6722689075632</v>
      </c>
      <c r="AC34" s="3">
        <f t="shared" ref="AC34:AN34" si="210">AC26*$B34</f>
        <v>155.01730103806233</v>
      </c>
      <c r="AD34" s="3">
        <f t="shared" si="210"/>
        <v>155.01730103806233</v>
      </c>
      <c r="AE34" s="3">
        <f t="shared" si="210"/>
        <v>169.55017301038063</v>
      </c>
      <c r="AF34" s="3">
        <f t="shared" si="210"/>
        <v>184.08304498269899</v>
      </c>
      <c r="AG34" s="3">
        <f t="shared" si="210"/>
        <v>198.61591695501733</v>
      </c>
      <c r="AH34" s="3">
        <f t="shared" si="210"/>
        <v>159.86159169550174</v>
      </c>
      <c r="AI34" s="3">
        <f t="shared" si="210"/>
        <v>135.64013840830452</v>
      </c>
      <c r="AJ34" s="3">
        <f t="shared" si="210"/>
        <v>135.64013840830452</v>
      </c>
      <c r="AK34" s="3">
        <f t="shared" si="210"/>
        <v>150.17301038062283</v>
      </c>
      <c r="AL34" s="3">
        <f t="shared" si="210"/>
        <v>179.23875432525952</v>
      </c>
      <c r="AM34" s="3">
        <f t="shared" si="210"/>
        <v>232.52595155709344</v>
      </c>
      <c r="AN34" s="3">
        <f t="shared" si="210"/>
        <v>203.46020761245677</v>
      </c>
      <c r="AO34" s="8">
        <f>SUM(AC34:AN34)</f>
        <v>2058.8235294117649</v>
      </c>
    </row>
    <row r="35" spans="1:41" x14ac:dyDescent="0.15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8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8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8"/>
    </row>
    <row r="36" spans="1:41" s="9" customFormat="1" x14ac:dyDescent="0.15">
      <c r="A36" s="9" t="s">
        <v>31</v>
      </c>
      <c r="C36" s="10">
        <f t="shared" ref="C36:N36" si="211">SUM(C31:C34)</f>
        <v>728.72899159663871</v>
      </c>
      <c r="D36" s="10">
        <f t="shared" si="211"/>
        <v>1051.5143557422969</v>
      </c>
      <c r="E36" s="10">
        <f t="shared" si="211"/>
        <v>1370.652427637722</v>
      </c>
      <c r="F36" s="10">
        <f t="shared" si="211"/>
        <v>1473.6884337068163</v>
      </c>
      <c r="G36" s="10">
        <f t="shared" si="211"/>
        <v>1158.7447478991596</v>
      </c>
      <c r="H36" s="10">
        <f t="shared" si="211"/>
        <v>884.8330999066294</v>
      </c>
      <c r="I36" s="10">
        <f t="shared" si="211"/>
        <v>840.15376984126988</v>
      </c>
      <c r="J36" s="10">
        <f t="shared" si="211"/>
        <v>1123.5483776844071</v>
      </c>
      <c r="K36" s="10">
        <f t="shared" si="211"/>
        <v>1509.9789915966385</v>
      </c>
      <c r="L36" s="10">
        <f t="shared" si="211"/>
        <v>1945.8304154995333</v>
      </c>
      <c r="M36" s="10">
        <f t="shared" si="211"/>
        <v>1823.8284897292251</v>
      </c>
      <c r="N36" s="10">
        <f t="shared" si="211"/>
        <v>1857.3054221688676</v>
      </c>
      <c r="O36" s="11">
        <f>SUM(C36:N36)</f>
        <v>15768.807523009204</v>
      </c>
      <c r="P36" s="10">
        <f t="shared" ref="P36:AA36" si="212">SUM(P31:P34)</f>
        <v>1899.1596638655462</v>
      </c>
      <c r="Q36" s="10">
        <f t="shared" si="212"/>
        <v>2052.721088435374</v>
      </c>
      <c r="R36" s="10">
        <f t="shared" si="212"/>
        <v>2191.449913298653</v>
      </c>
      <c r="S36" s="10">
        <f t="shared" si="212"/>
        <v>2318.0605575563559</v>
      </c>
      <c r="T36" s="10">
        <f t="shared" si="212"/>
        <v>1932.7997865812993</v>
      </c>
      <c r="U36" s="10">
        <f t="shared" si="212"/>
        <v>1528.7314925970391</v>
      </c>
      <c r="V36" s="10">
        <f t="shared" si="212"/>
        <v>1456.0224089635858</v>
      </c>
      <c r="W36" s="10">
        <f t="shared" si="212"/>
        <v>1609.5838335334133</v>
      </c>
      <c r="X36" s="10">
        <f t="shared" si="212"/>
        <v>1953.0612244897961</v>
      </c>
      <c r="Y36" s="10">
        <f t="shared" si="212"/>
        <v>2588.828864879285</v>
      </c>
      <c r="Z36" s="10">
        <f t="shared" si="212"/>
        <v>2415.0060024009604</v>
      </c>
      <c r="AA36" s="10">
        <f t="shared" si="212"/>
        <v>2313.3257224458412</v>
      </c>
      <c r="AB36" s="11">
        <f>SUM(P36:AA36)</f>
        <v>24258.750559047148</v>
      </c>
      <c r="AC36" s="10">
        <f t="shared" ref="AC36:AN36" si="213">SUM(AC31:AC34)</f>
        <v>2298.5585763717249</v>
      </c>
      <c r="AD36" s="10">
        <f t="shared" si="213"/>
        <v>2473.3979238754323</v>
      </c>
      <c r="AE36" s="10">
        <f t="shared" si="213"/>
        <v>2688.8877904102819</v>
      </c>
      <c r="AF36" s="10">
        <f t="shared" si="213"/>
        <v>2904.3776569451311</v>
      </c>
      <c r="AG36" s="10">
        <f t="shared" si="213"/>
        <v>2478.7899159663866</v>
      </c>
      <c r="AH36" s="10">
        <f t="shared" si="213"/>
        <v>2078.9896193771624</v>
      </c>
      <c r="AI36" s="10">
        <f t="shared" si="213"/>
        <v>2011.2387543252594</v>
      </c>
      <c r="AJ36" s="10">
        <f t="shared" si="213"/>
        <v>2186.0781018289667</v>
      </c>
      <c r="AK36" s="10">
        <f t="shared" si="213"/>
        <v>2576.4073158675237</v>
      </c>
      <c r="AL36" s="10">
        <f t="shared" si="213"/>
        <v>3298.7859614434005</v>
      </c>
      <c r="AM36" s="10">
        <f t="shared" si="213"/>
        <v>3098.1591695501729</v>
      </c>
      <c r="AN36" s="10">
        <f t="shared" si="213"/>
        <v>3016.8581314878893</v>
      </c>
      <c r="AO36" s="11">
        <f>SUM(AC36:AN36)</f>
        <v>31110.528917449337</v>
      </c>
    </row>
    <row r="37" spans="1:41" x14ac:dyDescent="0.15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8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8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8"/>
    </row>
    <row r="38" spans="1:41" s="9" customFormat="1" x14ac:dyDescent="0.15">
      <c r="A38" s="9" t="s">
        <v>50</v>
      </c>
      <c r="C38" s="10">
        <f>C28-C36</f>
        <v>-728.72899159663871</v>
      </c>
      <c r="D38" s="10">
        <f t="shared" ref="D38:O38" si="214">D28-D36</f>
        <v>349.48354341736717</v>
      </c>
      <c r="E38" s="10">
        <f t="shared" si="214"/>
        <v>341.67833800186713</v>
      </c>
      <c r="F38" s="10">
        <f t="shared" si="214"/>
        <v>783.47484827264225</v>
      </c>
      <c r="G38" s="10">
        <f t="shared" si="214"/>
        <v>1176.2517507002806</v>
      </c>
      <c r="H38" s="10">
        <f t="shared" si="214"/>
        <v>827.49766573295972</v>
      </c>
      <c r="I38" s="10">
        <f t="shared" si="214"/>
        <v>483.01091269841277</v>
      </c>
      <c r="J38" s="10">
        <f t="shared" si="214"/>
        <v>199.61630485527553</v>
      </c>
      <c r="K38" s="10">
        <f t="shared" si="214"/>
        <v>358.01820728291341</v>
      </c>
      <c r="L38" s="10">
        <f t="shared" si="214"/>
        <v>544.83251633986924</v>
      </c>
      <c r="M38" s="10">
        <f t="shared" si="214"/>
        <v>1367.3333916900092</v>
      </c>
      <c r="N38" s="10">
        <f t="shared" si="214"/>
        <v>944.69037615046045</v>
      </c>
      <c r="O38" s="11">
        <f t="shared" si="214"/>
        <v>6647.1588635454209</v>
      </c>
      <c r="P38" s="10">
        <f>P28-P36</f>
        <v>1285.4475123382692</v>
      </c>
      <c r="Q38" s="10">
        <f t="shared" ref="Q38:AB38" si="215">Q28-Q36</f>
        <v>1131.8860877684415</v>
      </c>
      <c r="R38" s="10">
        <f t="shared" si="215"/>
        <v>1311.6179805255433</v>
      </c>
      <c r="S38" s="10">
        <f t="shared" si="215"/>
        <v>1397.3144813480958</v>
      </c>
      <c r="T38" s="10">
        <f t="shared" si="215"/>
        <v>1994.882397403406</v>
      </c>
      <c r="U38" s="10">
        <f t="shared" si="215"/>
        <v>1549.7221110666492</v>
      </c>
      <c r="V38" s="10">
        <f t="shared" si="215"/>
        <v>985.50975945933897</v>
      </c>
      <c r="W38" s="10">
        <f t="shared" si="215"/>
        <v>831.94833488951144</v>
      </c>
      <c r="X38" s="10">
        <f t="shared" si="215"/>
        <v>806.93166155351037</v>
      </c>
      <c r="Y38" s="10">
        <f t="shared" si="215"/>
        <v>808.08545640478405</v>
      </c>
      <c r="Z38" s="10">
        <f t="shared" si="215"/>
        <v>2149.5976168245083</v>
      </c>
      <c r="AA38" s="10">
        <f t="shared" si="215"/>
        <v>1614.3564615388641</v>
      </c>
      <c r="AB38" s="11">
        <f t="shared" si="215"/>
        <v>15867.299861120926</v>
      </c>
      <c r="AC38" s="10">
        <f>AC28-AC36</f>
        <v>1450.329214038557</v>
      </c>
      <c r="AD38" s="10">
        <f t="shared" ref="AD38:AO38" si="216">AD28-AD36</f>
        <v>1275.4898665348496</v>
      </c>
      <c r="AE38" s="10">
        <f t="shared" si="216"/>
        <v>1411.4582303509642</v>
      </c>
      <c r="AF38" s="10">
        <f t="shared" si="216"/>
        <v>1547.4265941670792</v>
      </c>
      <c r="AG38" s="10">
        <f t="shared" si="216"/>
        <v>2324.472565496787</v>
      </c>
      <c r="AH38" s="10">
        <f t="shared" si="216"/>
        <v>1787.0509144834409</v>
      </c>
      <c r="AI38" s="10">
        <f t="shared" si="216"/>
        <v>1269.0380622837374</v>
      </c>
      <c r="AJ38" s="10">
        <f t="shared" si="216"/>
        <v>1094.1987147800301</v>
      </c>
      <c r="AK38" s="10">
        <f t="shared" si="216"/>
        <v>1055.3277310924364</v>
      </c>
      <c r="AL38" s="10">
        <f t="shared" si="216"/>
        <v>1035.8655462184884</v>
      </c>
      <c r="AM38" s="10">
        <f t="shared" si="216"/>
        <v>2525.1725160652495</v>
      </c>
      <c r="AN38" s="10">
        <f t="shared" si="216"/>
        <v>1903.5570934256057</v>
      </c>
      <c r="AO38" s="11">
        <f t="shared" si="216"/>
        <v>18679.38704893722</v>
      </c>
    </row>
    <row r="39" spans="1:41" x14ac:dyDescent="0.15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8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8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8"/>
    </row>
    <row r="40" spans="1:41" s="1" customFormat="1" x14ac:dyDescent="0.15">
      <c r="A40" s="1" t="s">
        <v>32</v>
      </c>
      <c r="B40" s="16">
        <f>Umsatzsteuer17</f>
        <v>0.19</v>
      </c>
      <c r="C40" s="14">
        <f t="shared" ref="C40:N40" si="217">C36*Umsatzsteuer17</f>
        <v>138.45850840336135</v>
      </c>
      <c r="D40" s="14">
        <f t="shared" si="217"/>
        <v>199.7877275910364</v>
      </c>
      <c r="E40" s="14">
        <f t="shared" si="217"/>
        <v>260.42396125116716</v>
      </c>
      <c r="F40" s="14">
        <f t="shared" si="217"/>
        <v>280.00080240429509</v>
      </c>
      <c r="G40" s="14">
        <f t="shared" si="217"/>
        <v>220.16150210084032</v>
      </c>
      <c r="H40" s="14">
        <f t="shared" si="217"/>
        <v>168.1182889822596</v>
      </c>
      <c r="I40" s="14">
        <f t="shared" si="217"/>
        <v>159.62921626984127</v>
      </c>
      <c r="J40" s="14">
        <f t="shared" si="217"/>
        <v>213.47419176003734</v>
      </c>
      <c r="K40" s="14">
        <f t="shared" si="217"/>
        <v>286.89600840336129</v>
      </c>
      <c r="L40" s="14">
        <f t="shared" si="217"/>
        <v>369.70777894491135</v>
      </c>
      <c r="M40" s="14">
        <f t="shared" si="217"/>
        <v>346.52741304855277</v>
      </c>
      <c r="N40" s="14">
        <f t="shared" si="217"/>
        <v>352.88803021208486</v>
      </c>
      <c r="O40" s="15">
        <f>SUM(C40:N40)</f>
        <v>2996.0734293717487</v>
      </c>
      <c r="P40" s="14">
        <f t="shared" ref="P40:AA40" si="218">P36*Umsatzsteuer17</f>
        <v>360.84033613445376</v>
      </c>
      <c r="Q40" s="14">
        <f t="shared" si="218"/>
        <v>390.01700680272108</v>
      </c>
      <c r="R40" s="14">
        <f t="shared" si="218"/>
        <v>416.37548352674406</v>
      </c>
      <c r="S40" s="14">
        <f t="shared" si="218"/>
        <v>440.43150593570761</v>
      </c>
      <c r="T40" s="14">
        <f t="shared" si="218"/>
        <v>367.23195945044688</v>
      </c>
      <c r="U40" s="14">
        <f t="shared" si="218"/>
        <v>290.45898359343744</v>
      </c>
      <c r="V40" s="14">
        <f t="shared" si="218"/>
        <v>276.64425770308128</v>
      </c>
      <c r="W40" s="14">
        <f t="shared" si="218"/>
        <v>305.82092837134854</v>
      </c>
      <c r="X40" s="14">
        <f t="shared" si="218"/>
        <v>371.08163265306126</v>
      </c>
      <c r="Y40" s="14">
        <f t="shared" si="218"/>
        <v>491.87748432706417</v>
      </c>
      <c r="Z40" s="14">
        <f t="shared" si="218"/>
        <v>458.85114045618246</v>
      </c>
      <c r="AA40" s="14">
        <f t="shared" si="218"/>
        <v>439.53188726470984</v>
      </c>
      <c r="AB40" s="15">
        <f>SUM(P40:AA40)</f>
        <v>4609.162606218958</v>
      </c>
      <c r="AC40" s="14">
        <f t="shared" ref="AC40:AN40" si="219">AC36*Umsatzsteuer17</f>
        <v>436.72612951062774</v>
      </c>
      <c r="AD40" s="14">
        <f t="shared" si="219"/>
        <v>469.94560553633215</v>
      </c>
      <c r="AE40" s="14">
        <f t="shared" si="219"/>
        <v>510.88868017795357</v>
      </c>
      <c r="AF40" s="14">
        <f t="shared" si="219"/>
        <v>551.83175481957494</v>
      </c>
      <c r="AG40" s="14">
        <f t="shared" si="219"/>
        <v>470.97008403361349</v>
      </c>
      <c r="AH40" s="14">
        <f t="shared" si="219"/>
        <v>395.00802768166085</v>
      </c>
      <c r="AI40" s="14">
        <f t="shared" si="219"/>
        <v>382.13536332179928</v>
      </c>
      <c r="AJ40" s="14">
        <f t="shared" si="219"/>
        <v>415.35483934750368</v>
      </c>
      <c r="AK40" s="14">
        <f t="shared" si="219"/>
        <v>489.51739001482952</v>
      </c>
      <c r="AL40" s="14">
        <f t="shared" si="219"/>
        <v>626.76933267424613</v>
      </c>
      <c r="AM40" s="14">
        <f t="shared" si="219"/>
        <v>588.65024221453291</v>
      </c>
      <c r="AN40" s="14">
        <f t="shared" si="219"/>
        <v>573.203044982699</v>
      </c>
      <c r="AO40" s="15">
        <f>SUM(AC40:AN40)</f>
        <v>5911.0004943153735</v>
      </c>
    </row>
    <row r="41" spans="1:41" s="1" customFormat="1" x14ac:dyDescent="0.15">
      <c r="A41" s="1" t="s">
        <v>16</v>
      </c>
      <c r="B41" s="16">
        <f>Umsatzsteuer17</f>
        <v>0.19</v>
      </c>
      <c r="C41" s="14">
        <f t="shared" ref="C41:N41" si="220">C28*Umsatzsteuer17</f>
        <v>0</v>
      </c>
      <c r="D41" s="14">
        <f t="shared" si="220"/>
        <v>266.18960084033614</v>
      </c>
      <c r="E41" s="14">
        <f t="shared" si="220"/>
        <v>325.34284547152191</v>
      </c>
      <c r="F41" s="14">
        <f t="shared" si="220"/>
        <v>428.86102357609712</v>
      </c>
      <c r="G41" s="14">
        <f t="shared" si="220"/>
        <v>443.64933473389362</v>
      </c>
      <c r="H41" s="14">
        <f t="shared" si="220"/>
        <v>325.34284547152191</v>
      </c>
      <c r="I41" s="14">
        <f t="shared" si="220"/>
        <v>251.4012896825397</v>
      </c>
      <c r="J41" s="14">
        <f t="shared" si="220"/>
        <v>251.4012896825397</v>
      </c>
      <c r="K41" s="14">
        <f t="shared" si="220"/>
        <v>354.91946778711485</v>
      </c>
      <c r="L41" s="14">
        <f t="shared" si="220"/>
        <v>473.22595704948651</v>
      </c>
      <c r="M41" s="14">
        <f t="shared" si="220"/>
        <v>606.3207574696545</v>
      </c>
      <c r="N41" s="14">
        <f t="shared" si="220"/>
        <v>532.37920168067228</v>
      </c>
      <c r="O41" s="15">
        <f t="shared" ref="O41:O42" si="221">SUM(C41:N41)</f>
        <v>4259.0336134453783</v>
      </c>
      <c r="P41" s="14">
        <f t="shared" ref="P41:AA41" si="222">P28*Umsatzsteuer17</f>
        <v>605.07536347872497</v>
      </c>
      <c r="Q41" s="14">
        <f t="shared" si="222"/>
        <v>605.07536347872497</v>
      </c>
      <c r="R41" s="14">
        <f t="shared" si="222"/>
        <v>665.58289982659733</v>
      </c>
      <c r="S41" s="14">
        <f t="shared" si="222"/>
        <v>705.92125739184587</v>
      </c>
      <c r="T41" s="14">
        <f t="shared" si="222"/>
        <v>746.25961495709396</v>
      </c>
      <c r="U41" s="14">
        <f t="shared" si="222"/>
        <v>584.90618469610081</v>
      </c>
      <c r="V41" s="14">
        <f t="shared" si="222"/>
        <v>463.89111200035569</v>
      </c>
      <c r="W41" s="14">
        <f t="shared" si="222"/>
        <v>463.89111200035569</v>
      </c>
      <c r="X41" s="14">
        <f t="shared" si="222"/>
        <v>524.39864834822822</v>
      </c>
      <c r="Y41" s="14">
        <f t="shared" si="222"/>
        <v>645.41372104397317</v>
      </c>
      <c r="Z41" s="14">
        <f t="shared" si="222"/>
        <v>867.27468765283902</v>
      </c>
      <c r="AA41" s="14">
        <f t="shared" si="222"/>
        <v>746.25961495709396</v>
      </c>
      <c r="AB41" s="15">
        <f t="shared" ref="AB41:AB42" si="223">SUM(P41:AA41)</f>
        <v>7623.949579831934</v>
      </c>
      <c r="AC41" s="14">
        <f t="shared" ref="AC41:AN41" si="224">AC28*Umsatzsteuer17</f>
        <v>712.28868017795355</v>
      </c>
      <c r="AD41" s="14">
        <f t="shared" si="224"/>
        <v>712.28868017795355</v>
      </c>
      <c r="AE41" s="14">
        <f t="shared" si="224"/>
        <v>779.06574394463678</v>
      </c>
      <c r="AF41" s="14">
        <f t="shared" si="224"/>
        <v>845.84280771132001</v>
      </c>
      <c r="AG41" s="14">
        <f t="shared" si="224"/>
        <v>912.61987147800301</v>
      </c>
      <c r="AH41" s="14">
        <f t="shared" si="224"/>
        <v>734.54770143351459</v>
      </c>
      <c r="AI41" s="14">
        <f t="shared" si="224"/>
        <v>623.2525951557094</v>
      </c>
      <c r="AJ41" s="14">
        <f t="shared" si="224"/>
        <v>623.2525951557094</v>
      </c>
      <c r="AK41" s="14">
        <f t="shared" si="224"/>
        <v>690.0296589223924</v>
      </c>
      <c r="AL41" s="14">
        <f t="shared" si="224"/>
        <v>823.58378645575885</v>
      </c>
      <c r="AM41" s="14">
        <f t="shared" si="224"/>
        <v>1068.4330202669303</v>
      </c>
      <c r="AN41" s="14">
        <f t="shared" si="224"/>
        <v>934.87889273356404</v>
      </c>
      <c r="AO41" s="15">
        <f t="shared" ref="AO41:AO42" si="225">SUM(AC41:AN41)</f>
        <v>9460.0840336134461</v>
      </c>
    </row>
    <row r="42" spans="1:41" s="1" customFormat="1" x14ac:dyDescent="0.15">
      <c r="A42" s="1" t="s">
        <v>33</v>
      </c>
      <c r="B42" s="16">
        <f>Umsatzsteuer17</f>
        <v>0.19</v>
      </c>
      <c r="C42" s="14">
        <f>C41-C40</f>
        <v>-138.45850840336135</v>
      </c>
      <c r="D42" s="14">
        <f t="shared" ref="D42:N42" si="226">D41-D40</f>
        <v>66.40187324929974</v>
      </c>
      <c r="E42" s="14">
        <f t="shared" si="226"/>
        <v>64.918884220354755</v>
      </c>
      <c r="F42" s="14">
        <f t="shared" si="226"/>
        <v>148.86022117180204</v>
      </c>
      <c r="G42" s="14">
        <f t="shared" si="226"/>
        <v>223.4878326330533</v>
      </c>
      <c r="H42" s="14">
        <f t="shared" si="226"/>
        <v>157.22455648926231</v>
      </c>
      <c r="I42" s="14">
        <f t="shared" si="226"/>
        <v>91.772073412698433</v>
      </c>
      <c r="J42" s="14">
        <f t="shared" si="226"/>
        <v>37.927097922502355</v>
      </c>
      <c r="K42" s="14">
        <f t="shared" si="226"/>
        <v>68.023459383753561</v>
      </c>
      <c r="L42" s="14">
        <f t="shared" si="226"/>
        <v>103.51817810457516</v>
      </c>
      <c r="M42" s="14">
        <f t="shared" si="226"/>
        <v>259.79334442110172</v>
      </c>
      <c r="N42" s="14">
        <f t="shared" si="226"/>
        <v>179.49117146858742</v>
      </c>
      <c r="O42" s="15">
        <f t="shared" si="221"/>
        <v>1262.9601840736293</v>
      </c>
      <c r="P42" s="14">
        <f>P41-P40</f>
        <v>244.2350273442712</v>
      </c>
      <c r="Q42" s="14">
        <f t="shared" ref="Q42" si="227">Q41-Q40</f>
        <v>215.05835667600388</v>
      </c>
      <c r="R42" s="14">
        <f t="shared" ref="R42" si="228">R41-R40</f>
        <v>249.20741629985326</v>
      </c>
      <c r="S42" s="14">
        <f t="shared" ref="S42" si="229">S41-S40</f>
        <v>265.48975145613826</v>
      </c>
      <c r="T42" s="14">
        <f t="shared" ref="T42" si="230">T41-T40</f>
        <v>379.02765550664708</v>
      </c>
      <c r="U42" s="14">
        <f t="shared" ref="U42" si="231">U41-U40</f>
        <v>294.44720110266337</v>
      </c>
      <c r="V42" s="14">
        <f t="shared" ref="V42" si="232">V41-V40</f>
        <v>187.24685429727441</v>
      </c>
      <c r="W42" s="14">
        <f t="shared" ref="W42" si="233">W41-W40</f>
        <v>158.07018362900715</v>
      </c>
      <c r="X42" s="14">
        <f t="shared" ref="X42" si="234">X41-X40</f>
        <v>153.31701569516696</v>
      </c>
      <c r="Y42" s="14">
        <f t="shared" ref="Y42" si="235">Y41-Y40</f>
        <v>153.536236716909</v>
      </c>
      <c r="Z42" s="14">
        <f t="shared" ref="Z42" si="236">Z41-Z40</f>
        <v>408.42354719665656</v>
      </c>
      <c r="AA42" s="14">
        <f t="shared" ref="AA42" si="237">AA41-AA40</f>
        <v>306.72772769238412</v>
      </c>
      <c r="AB42" s="15">
        <f t="shared" si="223"/>
        <v>3014.7869736129755</v>
      </c>
      <c r="AC42" s="14">
        <f>AC41-AC40</f>
        <v>275.56255066732581</v>
      </c>
      <c r="AD42" s="14">
        <f t="shared" ref="AD42" si="238">AD41-AD40</f>
        <v>242.3430746416214</v>
      </c>
      <c r="AE42" s="14">
        <f t="shared" ref="AE42" si="239">AE41-AE40</f>
        <v>268.1770637666832</v>
      </c>
      <c r="AF42" s="14">
        <f t="shared" ref="AF42" si="240">AF41-AF40</f>
        <v>294.01105289174507</v>
      </c>
      <c r="AG42" s="14">
        <f t="shared" ref="AG42" si="241">AG41-AG40</f>
        <v>441.64978744438952</v>
      </c>
      <c r="AH42" s="14">
        <f t="shared" ref="AH42" si="242">AH41-AH40</f>
        <v>339.53967375185374</v>
      </c>
      <c r="AI42" s="14">
        <f t="shared" ref="AI42" si="243">AI41-AI40</f>
        <v>241.11723183391013</v>
      </c>
      <c r="AJ42" s="14">
        <f t="shared" ref="AJ42" si="244">AJ41-AJ40</f>
        <v>207.89775580820572</v>
      </c>
      <c r="AK42" s="14">
        <f t="shared" ref="AK42" si="245">AK41-AK40</f>
        <v>200.51226890756288</v>
      </c>
      <c r="AL42" s="14">
        <f t="shared" ref="AL42" si="246">AL41-AL40</f>
        <v>196.81445378151273</v>
      </c>
      <c r="AM42" s="14">
        <f t="shared" ref="AM42" si="247">AM41-AM40</f>
        <v>479.78277805239736</v>
      </c>
      <c r="AN42" s="14">
        <f t="shared" ref="AN42" si="248">AN41-AN40</f>
        <v>361.67584775086505</v>
      </c>
      <c r="AO42" s="15">
        <f t="shared" si="225"/>
        <v>3549.083539298073</v>
      </c>
    </row>
  </sheetData>
  <phoneticPr fontId="13" type="noConversion"/>
  <printOptions horizontalCentered="1"/>
  <pageMargins left="0.25" right="0.25" top="0.79000000000000015" bottom="0.75000000000000011" header="0.30000000000000004" footer="0.30000000000000004"/>
  <pageSetup paperSize="9" fitToWidth="0" fitToHeight="0" orientation="landscape" horizontalDpi="0" verticalDpi="0"/>
  <headerFooter>
    <oddHeader>&amp;L&amp;"Calibri,Standard"&amp;K000000Winfrid Tide psot@winfridtiede.de&amp;R&amp;"Calibri,Standard"&amp;K000000Umsatzplanung und Wareneinsatz</oddHeader>
    <oddFooter>&amp;R&amp;"Calibri,Standard"&amp;K000000Seite &amp;P von &amp;N</oddFooter>
  </headerFooter>
  <colBreaks count="2" manualBreakCount="2">
    <brk id="15" max="1048575" man="1"/>
    <brk id="28" max="1048575" man="1"/>
  </colBreaks>
  <ignoredErrors>
    <ignoredError sqref="O10 AB1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O6"/>
  <sheetViews>
    <sheetView topLeftCell="B1" zoomScale="160" zoomScaleNormal="160" zoomScalePageLayoutView="160" workbookViewId="0">
      <pane xSplit="1" ySplit="1" topLeftCell="C2" activePane="bottomRight" state="frozen"/>
      <selection activeCell="B1" sqref="B1"/>
      <selection pane="topRight" activeCell="E1" sqref="E1"/>
      <selection pane="bottomLeft" activeCell="B2" sqref="B2"/>
      <selection pane="bottomRight" activeCell="E6" sqref="E6"/>
    </sheetView>
  </sheetViews>
  <sheetFormatPr baseColWidth="10" defaultRowHeight="11" x14ac:dyDescent="0.15"/>
  <cols>
    <col min="1" max="1" width="7" style="21" bestFit="1" customWidth="1"/>
    <col min="2" max="2" width="15.5" bestFit="1" customWidth="1"/>
    <col min="3" max="3" width="13.5" style="22" bestFit="1" customWidth="1"/>
    <col min="4" max="4" width="12.5" style="23" bestFit="1" customWidth="1"/>
    <col min="5" max="5" width="10" bestFit="1" customWidth="1"/>
    <col min="6" max="6" width="15.5" style="23" bestFit="1" customWidth="1"/>
    <col min="7" max="7" width="11.5" bestFit="1" customWidth="1"/>
    <col min="8" max="8" width="10.5" bestFit="1" customWidth="1"/>
    <col min="9" max="9" width="12.75" style="21" bestFit="1" customWidth="1"/>
    <col min="10" max="10" width="21.5" bestFit="1" customWidth="1"/>
    <col min="11" max="11" width="10.5" bestFit="1" customWidth="1"/>
    <col min="12" max="12" width="9.25" style="21" bestFit="1" customWidth="1"/>
    <col min="13" max="13" width="9.25" bestFit="1" customWidth="1"/>
  </cols>
  <sheetData>
    <row r="1" spans="1:15" s="2" customFormat="1" x14ac:dyDescent="0.15">
      <c r="A1" s="17" t="s">
        <v>34</v>
      </c>
      <c r="B1" s="2" t="s">
        <v>35</v>
      </c>
      <c r="C1" s="18" t="s">
        <v>36</v>
      </c>
      <c r="D1" s="19" t="s">
        <v>37</v>
      </c>
      <c r="E1" s="2" t="s">
        <v>38</v>
      </c>
      <c r="F1" s="19" t="s">
        <v>39</v>
      </c>
      <c r="G1" s="2" t="s">
        <v>40</v>
      </c>
      <c r="H1" s="2" t="s">
        <v>41</v>
      </c>
      <c r="I1" s="17" t="s">
        <v>42</v>
      </c>
      <c r="J1" s="2" t="s">
        <v>43</v>
      </c>
      <c r="K1" s="2" t="s">
        <v>44</v>
      </c>
      <c r="L1" s="17" t="s">
        <v>45</v>
      </c>
      <c r="M1" s="20">
        <v>2018</v>
      </c>
      <c r="N1" s="20">
        <v>2019</v>
      </c>
      <c r="O1" s="20">
        <v>2020</v>
      </c>
    </row>
    <row r="2" spans="1:15" x14ac:dyDescent="0.15">
      <c r="A2" s="21">
        <v>1</v>
      </c>
      <c r="B2" t="s">
        <v>46</v>
      </c>
      <c r="C2" s="22">
        <v>43101</v>
      </c>
      <c r="D2" s="23">
        <f>IF(MONTH(C2)&lt;7,1,0.5)</f>
        <v>1</v>
      </c>
      <c r="E2">
        <v>600</v>
      </c>
      <c r="F2" s="23">
        <v>0.19</v>
      </c>
      <c r="G2">
        <f>E2*F2</f>
        <v>114</v>
      </c>
      <c r="H2">
        <f>E2+G2</f>
        <v>714</v>
      </c>
      <c r="I2" s="21">
        <v>7</v>
      </c>
      <c r="J2">
        <f>IF(D2=1,E2/I2,(E2/I2)/2)</f>
        <v>85.714285714285708</v>
      </c>
      <c r="K2">
        <f>E2/I2</f>
        <v>85.714285714285708</v>
      </c>
      <c r="L2" s="21">
        <f>IF(D2=1,YEAR(C2)+I2,YEAR(C2)+I2+1)</f>
        <v>2025</v>
      </c>
      <c r="M2">
        <f>J2</f>
        <v>85.714285714285708</v>
      </c>
      <c r="N2">
        <f>K2</f>
        <v>85.714285714285708</v>
      </c>
      <c r="O2">
        <f>N2</f>
        <v>85.714285714285708</v>
      </c>
    </row>
    <row r="3" spans="1:15" x14ac:dyDescent="0.15">
      <c r="A3" s="21">
        <v>2</v>
      </c>
      <c r="B3" t="s">
        <v>47</v>
      </c>
      <c r="C3" s="22">
        <v>43115</v>
      </c>
      <c r="D3" s="23">
        <f t="shared" ref="D3:D4" si="0">IF(MONTH(C3)&lt;7,1,0.5)</f>
        <v>1</v>
      </c>
      <c r="E3">
        <v>1234.75</v>
      </c>
      <c r="F3" s="23">
        <v>0.19</v>
      </c>
      <c r="G3">
        <f t="shared" ref="G3:G4" si="1">E3*F3</f>
        <v>234.60249999999999</v>
      </c>
      <c r="H3">
        <f t="shared" ref="H3:H4" si="2">E3+G3</f>
        <v>1469.3525</v>
      </c>
      <c r="I3" s="21">
        <v>3</v>
      </c>
      <c r="J3">
        <f>IF(D3=1,E3/I3,(E3/I3)/2)</f>
        <v>411.58333333333331</v>
      </c>
      <c r="K3">
        <f t="shared" ref="K3:K4" si="3">E3/I3</f>
        <v>411.58333333333331</v>
      </c>
      <c r="L3" s="21">
        <f t="shared" ref="L3:L4" si="4">IF(D3=1,YEAR(C3)+I3,YEAR(C3)+I3+1)</f>
        <v>2021</v>
      </c>
      <c r="M3">
        <f t="shared" ref="M3:N4" si="5">J3</f>
        <v>411.58333333333331</v>
      </c>
      <c r="N3">
        <f t="shared" si="5"/>
        <v>411.58333333333331</v>
      </c>
      <c r="O3">
        <f t="shared" ref="O3:O4" si="6">N3</f>
        <v>411.58333333333331</v>
      </c>
    </row>
    <row r="4" spans="1:15" x14ac:dyDescent="0.15">
      <c r="A4" s="21">
        <v>3</v>
      </c>
      <c r="B4" t="s">
        <v>48</v>
      </c>
      <c r="C4" s="22">
        <v>43120</v>
      </c>
      <c r="D4" s="23">
        <f t="shared" si="0"/>
        <v>1</v>
      </c>
      <c r="E4">
        <v>150</v>
      </c>
      <c r="F4" s="23">
        <v>0.19</v>
      </c>
      <c r="G4">
        <f t="shared" si="1"/>
        <v>28.5</v>
      </c>
      <c r="H4">
        <f t="shared" si="2"/>
        <v>178.5</v>
      </c>
      <c r="I4" s="21">
        <v>13</v>
      </c>
      <c r="J4">
        <f>IF(D4=1,E4/I4,(E4/I4)/2)</f>
        <v>11.538461538461538</v>
      </c>
      <c r="K4">
        <f t="shared" si="3"/>
        <v>11.538461538461538</v>
      </c>
      <c r="L4" s="21">
        <f t="shared" si="4"/>
        <v>2031</v>
      </c>
      <c r="M4">
        <f t="shared" si="5"/>
        <v>11.538461538461538</v>
      </c>
      <c r="N4">
        <f t="shared" si="5"/>
        <v>11.538461538461538</v>
      </c>
      <c r="O4">
        <f t="shared" si="6"/>
        <v>11.538461538461538</v>
      </c>
    </row>
    <row r="6" spans="1:15" x14ac:dyDescent="0.15">
      <c r="E6">
        <f>SUM(E2:E5)</f>
        <v>1984.75</v>
      </c>
      <c r="G6">
        <f>SUM(G2:G4)</f>
        <v>377.10249999999996</v>
      </c>
      <c r="M6">
        <f>SUM(M2:M5)</f>
        <v>508.83608058608058</v>
      </c>
      <c r="N6">
        <f t="shared" ref="N6:O6" si="7">SUM(N2:N5)</f>
        <v>508.83608058608058</v>
      </c>
      <c r="O6">
        <f t="shared" si="7"/>
        <v>508.83608058608058</v>
      </c>
    </row>
  </sheetData>
  <autoFilter ref="A1:O4"/>
  <phoneticPr fontId="13" type="noConversion"/>
  <pageMargins left="0.7" right="0.7" top="0.75" bottom="0.75" header="0.3" footer="0.3"/>
  <pageSetup paperSize="9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1:K9"/>
  <sheetViews>
    <sheetView zoomScale="200" zoomScaleNormal="200" zoomScalePageLayoutView="200" workbookViewId="0">
      <selection activeCell="G10" sqref="G10"/>
    </sheetView>
  </sheetViews>
  <sheetFormatPr baseColWidth="10" defaultColWidth="4.5" defaultRowHeight="11" x14ac:dyDescent="0.15"/>
  <cols>
    <col min="1" max="1" width="4.5" style="32"/>
    <col min="2" max="2" width="15.5" style="33" bestFit="1" customWidth="1"/>
    <col min="3" max="3" width="10.5" style="33" bestFit="1" customWidth="1"/>
    <col min="4" max="4" width="11" style="32" bestFit="1" customWidth="1"/>
    <col min="5" max="7" width="9.5" style="32" bestFit="1" customWidth="1"/>
    <col min="8" max="8" width="10.25" style="32" bestFit="1" customWidth="1"/>
    <col min="9" max="10" width="11.5" style="32" bestFit="1" customWidth="1"/>
    <col min="11" max="11" width="12" style="32" bestFit="1" customWidth="1"/>
    <col min="12" max="16384" width="4.5" style="32"/>
  </cols>
  <sheetData>
    <row r="1" spans="1:11" s="38" customFormat="1" x14ac:dyDescent="0.15">
      <c r="A1" s="38" t="s">
        <v>34</v>
      </c>
      <c r="B1" s="38" t="s">
        <v>35</v>
      </c>
      <c r="C1" s="39" t="s">
        <v>75</v>
      </c>
      <c r="D1" s="38" t="s">
        <v>78</v>
      </c>
      <c r="E1" s="38" t="s">
        <v>79</v>
      </c>
      <c r="F1" s="38" t="s">
        <v>80</v>
      </c>
      <c r="G1" s="38" t="s">
        <v>81</v>
      </c>
      <c r="H1" s="38" t="s">
        <v>82</v>
      </c>
      <c r="I1" s="38" t="s">
        <v>83</v>
      </c>
      <c r="J1" s="38" t="s">
        <v>2</v>
      </c>
      <c r="K1" s="38" t="s">
        <v>73</v>
      </c>
    </row>
    <row r="2" spans="1:11" x14ac:dyDescent="0.15">
      <c r="A2" s="32">
        <v>1</v>
      </c>
      <c r="B2" s="32" t="s">
        <v>76</v>
      </c>
      <c r="C2" s="34">
        <v>43101</v>
      </c>
      <c r="D2" s="35">
        <v>3333.33</v>
      </c>
      <c r="E2" s="33">
        <v>311.67</v>
      </c>
      <c r="F2" s="33">
        <v>50</v>
      </c>
      <c r="G2" s="33">
        <v>249.27</v>
      </c>
      <c r="H2" s="33">
        <v>42.5</v>
      </c>
      <c r="I2" s="36">
        <f>SUM(E2:H2)</f>
        <v>653.44000000000005</v>
      </c>
      <c r="J2" s="36">
        <f>SUM(D2:H2)</f>
        <v>3986.77</v>
      </c>
      <c r="K2" s="36">
        <f>J2*12</f>
        <v>47841.24</v>
      </c>
    </row>
    <row r="3" spans="1:11" x14ac:dyDescent="0.15">
      <c r="A3" s="32">
        <v>2</v>
      </c>
      <c r="B3" s="32" t="s">
        <v>77</v>
      </c>
      <c r="C3" s="34">
        <v>43101</v>
      </c>
      <c r="D3" s="35">
        <v>3333.33</v>
      </c>
      <c r="E3" s="33">
        <v>311.67</v>
      </c>
      <c r="F3" s="33">
        <v>50</v>
      </c>
      <c r="G3" s="33">
        <v>249.27</v>
      </c>
      <c r="H3" s="33">
        <v>42.5</v>
      </c>
      <c r="I3" s="36">
        <f>SUM(E3:H3)</f>
        <v>653.44000000000005</v>
      </c>
      <c r="J3" s="36">
        <f>SUM(D3:H3)</f>
        <v>3986.77</v>
      </c>
      <c r="K3" s="36">
        <f>J3*12</f>
        <v>47841.24</v>
      </c>
    </row>
    <row r="4" spans="1:11" x14ac:dyDescent="0.15">
      <c r="A4" s="37" t="s">
        <v>68</v>
      </c>
    </row>
    <row r="6" spans="1:11" s="38" customFormat="1" x14ac:dyDescent="0.15">
      <c r="A6" s="38" t="s">
        <v>2</v>
      </c>
      <c r="B6" s="39"/>
      <c r="C6" s="39"/>
      <c r="D6" s="41">
        <f>SUM(D2:D5)</f>
        <v>6666.66</v>
      </c>
      <c r="E6" s="40">
        <f t="shared" ref="E6:K6" si="0">SUM(E2:E5)</f>
        <v>623.34</v>
      </c>
      <c r="F6" s="40">
        <f t="shared" si="0"/>
        <v>100</v>
      </c>
      <c r="G6" s="40">
        <f t="shared" si="0"/>
        <v>498.54</v>
      </c>
      <c r="H6" s="40">
        <f t="shared" si="0"/>
        <v>85</v>
      </c>
      <c r="I6" s="41">
        <f t="shared" si="0"/>
        <v>1306.8800000000001</v>
      </c>
      <c r="J6" s="40">
        <f t="shared" si="0"/>
        <v>7973.54</v>
      </c>
      <c r="K6" s="40">
        <f t="shared" si="0"/>
        <v>95682.48</v>
      </c>
    </row>
    <row r="9" spans="1:11" x14ac:dyDescent="0.15">
      <c r="A9" s="37" t="s">
        <v>74</v>
      </c>
    </row>
  </sheetData>
  <autoFilter ref="A1:K4"/>
  <phoneticPr fontId="13" type="noConversion"/>
  <pageMargins left="0.7" right="0.7" top="0.75" bottom="0.75" header="0.3" footer="0.3"/>
  <pageSetup paperSize="9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0C0"/>
  </sheetPr>
  <dimension ref="A1:AP50"/>
  <sheetViews>
    <sheetView zoomScale="130" zoomScaleNormal="130" zoomScalePageLayoutView="13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baseColWidth="10" defaultColWidth="8.25" defaultRowHeight="11" outlineLevelRow="1" outlineLevelCol="1" x14ac:dyDescent="0.15"/>
  <cols>
    <col min="1" max="1" width="31.5" customWidth="1"/>
    <col min="2" max="2" width="5.75" bestFit="1" customWidth="1"/>
    <col min="3" max="3" width="10.75" customWidth="1" outlineLevel="1"/>
    <col min="4" max="6" width="9" customWidth="1" outlineLevel="1"/>
    <col min="7" max="7" width="10" customWidth="1" outlineLevel="1"/>
    <col min="8" max="13" width="9" customWidth="1" outlineLevel="1"/>
    <col min="14" max="14" width="9.5" customWidth="1" outlineLevel="1"/>
    <col min="15" max="15" width="11.25" style="5" bestFit="1" customWidth="1"/>
    <col min="16" max="17" width="9" customWidth="1" outlineLevel="1"/>
    <col min="18" max="18" width="9.5" customWidth="1" outlineLevel="1"/>
    <col min="19" max="19" width="9" customWidth="1" outlineLevel="1"/>
    <col min="20" max="20" width="10" customWidth="1" outlineLevel="1"/>
    <col min="21" max="25" width="9" customWidth="1" outlineLevel="1"/>
    <col min="26" max="27" width="9.5" customWidth="1" outlineLevel="1"/>
    <col min="28" max="28" width="11.25" style="4" bestFit="1" customWidth="1"/>
    <col min="29" max="31" width="11.25" customWidth="1" outlineLevel="1"/>
    <col min="32" max="34" width="12.75" customWidth="1" outlineLevel="1"/>
    <col min="35" max="37" width="13.75" customWidth="1" outlineLevel="1"/>
    <col min="38" max="40" width="14.75" customWidth="1" outlineLevel="1"/>
    <col min="41" max="41" width="14.75" style="4" bestFit="1" customWidth="1"/>
  </cols>
  <sheetData>
    <row r="1" spans="1:41" s="25" customFormat="1" x14ac:dyDescent="0.15">
      <c r="C1" s="26">
        <f>Umsatzplanung!C1</f>
        <v>2018</v>
      </c>
      <c r="O1" s="27">
        <v>2018</v>
      </c>
      <c r="P1" s="26">
        <f>O1+1</f>
        <v>2019</v>
      </c>
      <c r="AB1" s="27">
        <f>P1</f>
        <v>2019</v>
      </c>
      <c r="AC1" s="26">
        <f>AB1+1</f>
        <v>2020</v>
      </c>
      <c r="AO1" s="27">
        <f>AC1</f>
        <v>2020</v>
      </c>
    </row>
    <row r="2" spans="1:41" s="24" customFormat="1" x14ac:dyDescent="0.15">
      <c r="B2" s="29" t="s">
        <v>23</v>
      </c>
      <c r="C2" s="30">
        <v>1</v>
      </c>
      <c r="D2" s="30">
        <v>2</v>
      </c>
      <c r="E2" s="30">
        <v>3</v>
      </c>
      <c r="F2" s="30">
        <v>4</v>
      </c>
      <c r="G2" s="30">
        <v>5</v>
      </c>
      <c r="H2" s="30">
        <v>6</v>
      </c>
      <c r="I2" s="30">
        <v>7</v>
      </c>
      <c r="J2" s="30">
        <v>8</v>
      </c>
      <c r="K2" s="30">
        <v>9</v>
      </c>
      <c r="L2" s="30">
        <v>10</v>
      </c>
      <c r="M2" s="30">
        <v>11</v>
      </c>
      <c r="N2" s="30">
        <v>12</v>
      </c>
      <c r="O2" s="31" t="s">
        <v>2</v>
      </c>
      <c r="P2" s="30">
        <v>1</v>
      </c>
      <c r="Q2" s="30">
        <v>2</v>
      </c>
      <c r="R2" s="30">
        <v>3</v>
      </c>
      <c r="S2" s="30">
        <v>4</v>
      </c>
      <c r="T2" s="30">
        <v>5</v>
      </c>
      <c r="U2" s="30">
        <v>6</v>
      </c>
      <c r="V2" s="30">
        <v>7</v>
      </c>
      <c r="W2" s="30">
        <v>8</v>
      </c>
      <c r="X2" s="30">
        <v>9</v>
      </c>
      <c r="Y2" s="30">
        <v>10</v>
      </c>
      <c r="Z2" s="30">
        <v>11</v>
      </c>
      <c r="AA2" s="30">
        <v>12</v>
      </c>
      <c r="AB2" s="31" t="s">
        <v>2</v>
      </c>
      <c r="AC2" s="30">
        <v>1</v>
      </c>
      <c r="AD2" s="30">
        <v>2</v>
      </c>
      <c r="AE2" s="30">
        <v>3</v>
      </c>
      <c r="AF2" s="30">
        <v>4</v>
      </c>
      <c r="AG2" s="30">
        <v>5</v>
      </c>
      <c r="AH2" s="30">
        <v>6</v>
      </c>
      <c r="AI2" s="30">
        <v>7</v>
      </c>
      <c r="AJ2" s="30">
        <v>8</v>
      </c>
      <c r="AK2" s="30">
        <v>9</v>
      </c>
      <c r="AL2" s="30">
        <v>10</v>
      </c>
      <c r="AM2" s="30">
        <v>11</v>
      </c>
      <c r="AN2" s="30">
        <v>12</v>
      </c>
      <c r="AO2" s="31" t="s">
        <v>2</v>
      </c>
    </row>
    <row r="3" spans="1:41" x14ac:dyDescent="0.15">
      <c r="A3" t="s">
        <v>49</v>
      </c>
      <c r="C3" s="3">
        <f>Umsatzplanung!C28</f>
        <v>0</v>
      </c>
      <c r="D3" s="3">
        <f>Umsatzplanung!D28</f>
        <v>1400.997899159664</v>
      </c>
      <c r="E3" s="3">
        <f>Umsatzplanung!E28</f>
        <v>1712.3307656395891</v>
      </c>
      <c r="F3" s="3">
        <f>Umsatzplanung!F28</f>
        <v>2257.1632819794586</v>
      </c>
      <c r="G3" s="3">
        <f>Umsatzplanung!G28</f>
        <v>2334.9964985994402</v>
      </c>
      <c r="H3" s="3">
        <f>Umsatzplanung!H28</f>
        <v>1712.3307656395891</v>
      </c>
      <c r="I3" s="3">
        <f>Umsatzplanung!I28</f>
        <v>1323.1646825396826</v>
      </c>
      <c r="J3" s="3">
        <f>Umsatzplanung!J28</f>
        <v>1323.1646825396826</v>
      </c>
      <c r="K3" s="3">
        <f>Umsatzplanung!K28</f>
        <v>1867.9971988795519</v>
      </c>
      <c r="L3" s="3">
        <f>Umsatzplanung!L28</f>
        <v>2490.6629318394025</v>
      </c>
      <c r="M3" s="3">
        <f>Umsatzplanung!M28</f>
        <v>3191.1618814192343</v>
      </c>
      <c r="N3" s="3">
        <f>Umsatzplanung!N28</f>
        <v>2801.9957983193281</v>
      </c>
      <c r="O3" s="6">
        <f>Umsatzplanung!O28</f>
        <v>22415.966386554624</v>
      </c>
      <c r="P3" s="3">
        <f>Umsatzplanung!P28</f>
        <v>3184.6071762038155</v>
      </c>
      <c r="Q3" s="3">
        <f>Umsatzplanung!Q28</f>
        <v>3184.6071762038155</v>
      </c>
      <c r="R3" s="3">
        <f>Umsatzplanung!R28</f>
        <v>3503.0678938241963</v>
      </c>
      <c r="S3" s="3">
        <f>Umsatzplanung!S28</f>
        <v>3715.3750389044517</v>
      </c>
      <c r="T3" s="3">
        <f>Umsatzplanung!T28</f>
        <v>3927.6821839847053</v>
      </c>
      <c r="U3" s="3">
        <f>Umsatzplanung!U28</f>
        <v>3078.4536036636882</v>
      </c>
      <c r="V3" s="3">
        <f>Umsatzplanung!V28</f>
        <v>2441.5321684229248</v>
      </c>
      <c r="W3" s="3">
        <f>Umsatzplanung!W28</f>
        <v>2441.5321684229248</v>
      </c>
      <c r="X3" s="3">
        <f>Umsatzplanung!X28</f>
        <v>2759.9928860433065</v>
      </c>
      <c r="Y3" s="3">
        <f>Umsatzplanung!Y28</f>
        <v>3396.914321284069</v>
      </c>
      <c r="Z3" s="3">
        <f>Umsatzplanung!Z28</f>
        <v>4564.6036192254687</v>
      </c>
      <c r="AA3" s="3">
        <f>Umsatzplanung!AA28</f>
        <v>3927.6821839847053</v>
      </c>
      <c r="AB3" s="6">
        <f>Umsatzplanung!AB28</f>
        <v>40126.050420168074</v>
      </c>
      <c r="AC3" s="3">
        <f>Umsatzplanung!AC28</f>
        <v>3748.8877904102819</v>
      </c>
      <c r="AD3" s="3">
        <f>Umsatzplanung!AD28</f>
        <v>3748.8877904102819</v>
      </c>
      <c r="AE3" s="3">
        <f>Umsatzplanung!AE28</f>
        <v>4100.3460207612461</v>
      </c>
      <c r="AF3" s="3">
        <f>Umsatzplanung!AF28</f>
        <v>4451.8042511122103</v>
      </c>
      <c r="AG3" s="3">
        <f>Umsatzplanung!AG28</f>
        <v>4803.2624814631736</v>
      </c>
      <c r="AH3" s="3">
        <f>Umsatzplanung!AH28</f>
        <v>3866.0405338606033</v>
      </c>
      <c r="AI3" s="3">
        <f>Umsatzplanung!AI28</f>
        <v>3280.2768166089968</v>
      </c>
      <c r="AJ3" s="3">
        <f>Umsatzplanung!AJ28</f>
        <v>3280.2768166089968</v>
      </c>
      <c r="AK3" s="3">
        <f>Umsatzplanung!AK28</f>
        <v>3631.7350469599601</v>
      </c>
      <c r="AL3" s="3">
        <f>Umsatzplanung!AL28</f>
        <v>4334.6515076618889</v>
      </c>
      <c r="AM3" s="3">
        <f>Umsatzplanung!AM28</f>
        <v>5623.3316856154224</v>
      </c>
      <c r="AN3" s="3">
        <f>Umsatzplanung!AN28</f>
        <v>4920.415224913495</v>
      </c>
      <c r="AO3" s="6">
        <f>Umsatzplanung!AO28</f>
        <v>49789.915966386558</v>
      </c>
    </row>
    <row r="4" spans="1:41" x14ac:dyDescent="0.15">
      <c r="A4" t="s">
        <v>26</v>
      </c>
      <c r="C4" s="3">
        <f>Umsatzplanung!C36</f>
        <v>728.72899159663871</v>
      </c>
      <c r="D4" s="3">
        <f>Umsatzplanung!D36</f>
        <v>1051.5143557422969</v>
      </c>
      <c r="E4" s="3">
        <f>Umsatzplanung!E36</f>
        <v>1370.652427637722</v>
      </c>
      <c r="F4" s="3">
        <f>Umsatzplanung!F36</f>
        <v>1473.6884337068163</v>
      </c>
      <c r="G4" s="3">
        <f>Umsatzplanung!G36</f>
        <v>1158.7447478991596</v>
      </c>
      <c r="H4" s="3">
        <f>Umsatzplanung!H36</f>
        <v>884.8330999066294</v>
      </c>
      <c r="I4" s="3">
        <f>Umsatzplanung!I36</f>
        <v>840.15376984126988</v>
      </c>
      <c r="J4" s="3">
        <f>Umsatzplanung!J36</f>
        <v>1123.5483776844071</v>
      </c>
      <c r="K4" s="3">
        <f>Umsatzplanung!K36</f>
        <v>1509.9789915966385</v>
      </c>
      <c r="L4" s="3">
        <f>Umsatzplanung!L36</f>
        <v>1945.8304154995333</v>
      </c>
      <c r="M4" s="3">
        <f>Umsatzplanung!M36</f>
        <v>1823.8284897292251</v>
      </c>
      <c r="N4" s="3">
        <f>Umsatzplanung!N36</f>
        <v>1857.3054221688676</v>
      </c>
      <c r="O4" s="6">
        <f>Umsatzplanung!O36</f>
        <v>15768.807523009204</v>
      </c>
      <c r="P4" s="3">
        <f>Umsatzplanung!P36</f>
        <v>1899.1596638655462</v>
      </c>
      <c r="Q4" s="3">
        <f>Umsatzplanung!Q36</f>
        <v>2052.721088435374</v>
      </c>
      <c r="R4" s="3">
        <f>Umsatzplanung!R36</f>
        <v>2191.449913298653</v>
      </c>
      <c r="S4" s="3">
        <f>Umsatzplanung!S36</f>
        <v>2318.0605575563559</v>
      </c>
      <c r="T4" s="3">
        <f>Umsatzplanung!T36</f>
        <v>1932.7997865812993</v>
      </c>
      <c r="U4" s="3">
        <f>Umsatzplanung!U36</f>
        <v>1528.7314925970391</v>
      </c>
      <c r="V4" s="3">
        <f>Umsatzplanung!V36</f>
        <v>1456.0224089635858</v>
      </c>
      <c r="W4" s="3">
        <f>Umsatzplanung!W36</f>
        <v>1609.5838335334133</v>
      </c>
      <c r="X4" s="3">
        <f>Umsatzplanung!X36</f>
        <v>1953.0612244897961</v>
      </c>
      <c r="Y4" s="3">
        <f>Umsatzplanung!Y36</f>
        <v>2588.828864879285</v>
      </c>
      <c r="Z4" s="3">
        <f>Umsatzplanung!Z36</f>
        <v>2415.0060024009604</v>
      </c>
      <c r="AA4" s="3">
        <f>Umsatzplanung!AA36</f>
        <v>2313.3257224458412</v>
      </c>
      <c r="AB4" s="6">
        <f>Umsatzplanung!AB36</f>
        <v>24258.750559047148</v>
      </c>
      <c r="AC4" s="3">
        <f>Umsatzplanung!AC36</f>
        <v>2298.5585763717249</v>
      </c>
      <c r="AD4" s="3">
        <f>Umsatzplanung!AD36</f>
        <v>2473.3979238754323</v>
      </c>
      <c r="AE4" s="3">
        <f>Umsatzplanung!AE36</f>
        <v>2688.8877904102819</v>
      </c>
      <c r="AF4" s="3">
        <f>Umsatzplanung!AF36</f>
        <v>2904.3776569451311</v>
      </c>
      <c r="AG4" s="3">
        <f>Umsatzplanung!AG36</f>
        <v>2478.7899159663866</v>
      </c>
      <c r="AH4" s="3">
        <f>Umsatzplanung!AH36</f>
        <v>2078.9896193771624</v>
      </c>
      <c r="AI4" s="3">
        <f>Umsatzplanung!AI36</f>
        <v>2011.2387543252594</v>
      </c>
      <c r="AJ4" s="3">
        <f>Umsatzplanung!AJ36</f>
        <v>2186.0781018289667</v>
      </c>
      <c r="AK4" s="3">
        <f>Umsatzplanung!AK36</f>
        <v>2576.4073158675237</v>
      </c>
      <c r="AL4" s="3">
        <f>Umsatzplanung!AL36</f>
        <v>3298.7859614434005</v>
      </c>
      <c r="AM4" s="3">
        <f>Umsatzplanung!AM36</f>
        <v>3098.1591695501729</v>
      </c>
      <c r="AN4" s="3">
        <f>Umsatzplanung!AN36</f>
        <v>3016.8581314878893</v>
      </c>
      <c r="AO4" s="6">
        <f>Umsatzplanung!AO36</f>
        <v>31110.528917449337</v>
      </c>
    </row>
    <row r="5" spans="1:41" s="9" customFormat="1" ht="15" customHeight="1" x14ac:dyDescent="0.15">
      <c r="A5" s="9" t="s">
        <v>50</v>
      </c>
      <c r="C5" s="10">
        <f>Umsatzplanung!C38</f>
        <v>-728.72899159663871</v>
      </c>
      <c r="D5" s="10">
        <f>Umsatzplanung!D38</f>
        <v>349.48354341736717</v>
      </c>
      <c r="E5" s="10">
        <f>Umsatzplanung!E38</f>
        <v>341.67833800186713</v>
      </c>
      <c r="F5" s="10">
        <f>Umsatzplanung!F38</f>
        <v>783.47484827264225</v>
      </c>
      <c r="G5" s="10">
        <f>Umsatzplanung!G38</f>
        <v>1176.2517507002806</v>
      </c>
      <c r="H5" s="10">
        <f>Umsatzplanung!H38</f>
        <v>827.49766573295972</v>
      </c>
      <c r="I5" s="10">
        <f>Umsatzplanung!I38</f>
        <v>483.01091269841277</v>
      </c>
      <c r="J5" s="10">
        <f>Umsatzplanung!J38</f>
        <v>199.61630485527553</v>
      </c>
      <c r="K5" s="10">
        <f>Umsatzplanung!K38</f>
        <v>358.01820728291341</v>
      </c>
      <c r="L5" s="10">
        <f>Umsatzplanung!L38</f>
        <v>544.83251633986924</v>
      </c>
      <c r="M5" s="10">
        <f>Umsatzplanung!M38</f>
        <v>1367.3333916900092</v>
      </c>
      <c r="N5" s="10">
        <f>Umsatzplanung!N38</f>
        <v>944.69037615046045</v>
      </c>
      <c r="O5" s="11">
        <f>Umsatzplanung!O38</f>
        <v>6647.1588635454209</v>
      </c>
      <c r="P5" s="10">
        <f>Umsatzplanung!P38</f>
        <v>1285.4475123382692</v>
      </c>
      <c r="Q5" s="10">
        <f>Umsatzplanung!Q38</f>
        <v>1131.8860877684415</v>
      </c>
      <c r="R5" s="10">
        <f>Umsatzplanung!R38</f>
        <v>1311.6179805255433</v>
      </c>
      <c r="S5" s="10">
        <f>Umsatzplanung!S38</f>
        <v>1397.3144813480958</v>
      </c>
      <c r="T5" s="10">
        <f>Umsatzplanung!T38</f>
        <v>1994.882397403406</v>
      </c>
      <c r="U5" s="10">
        <f>Umsatzplanung!U38</f>
        <v>1549.7221110666492</v>
      </c>
      <c r="V5" s="10">
        <f>Umsatzplanung!V38</f>
        <v>985.50975945933897</v>
      </c>
      <c r="W5" s="10">
        <f>Umsatzplanung!W38</f>
        <v>831.94833488951144</v>
      </c>
      <c r="X5" s="10">
        <f>Umsatzplanung!X38</f>
        <v>806.93166155351037</v>
      </c>
      <c r="Y5" s="10">
        <f>Umsatzplanung!Y38</f>
        <v>808.08545640478405</v>
      </c>
      <c r="Z5" s="10">
        <f>Umsatzplanung!Z38</f>
        <v>2149.5976168245083</v>
      </c>
      <c r="AA5" s="10">
        <f>Umsatzplanung!AA38</f>
        <v>1614.3564615388641</v>
      </c>
      <c r="AB5" s="11">
        <f>Umsatzplanung!AB38</f>
        <v>15867.299861120926</v>
      </c>
      <c r="AC5" s="10">
        <f>Umsatzplanung!AC38</f>
        <v>1450.329214038557</v>
      </c>
      <c r="AD5" s="10">
        <f>Umsatzplanung!AD38</f>
        <v>1275.4898665348496</v>
      </c>
      <c r="AE5" s="10">
        <f>Umsatzplanung!AE38</f>
        <v>1411.4582303509642</v>
      </c>
      <c r="AF5" s="10">
        <f>Umsatzplanung!AF38</f>
        <v>1547.4265941670792</v>
      </c>
      <c r="AG5" s="10">
        <f>Umsatzplanung!AG38</f>
        <v>2324.472565496787</v>
      </c>
      <c r="AH5" s="10">
        <f>Umsatzplanung!AH38</f>
        <v>1787.0509144834409</v>
      </c>
      <c r="AI5" s="10">
        <f>Umsatzplanung!AI38</f>
        <v>1269.0380622837374</v>
      </c>
      <c r="AJ5" s="10">
        <f>Umsatzplanung!AJ38</f>
        <v>1094.1987147800301</v>
      </c>
      <c r="AK5" s="10">
        <f>Umsatzplanung!AK38</f>
        <v>1055.3277310924364</v>
      </c>
      <c r="AL5" s="10">
        <f>Umsatzplanung!AL38</f>
        <v>1035.8655462184884</v>
      </c>
      <c r="AM5" s="10">
        <f>Umsatzplanung!AM38</f>
        <v>2525.1725160652495</v>
      </c>
      <c r="AN5" s="10">
        <f>Umsatzplanung!AN38</f>
        <v>1903.5570934256057</v>
      </c>
      <c r="AO5" s="11">
        <f>Umsatzplanung!AO38</f>
        <v>18679.38704893722</v>
      </c>
    </row>
    <row r="6" spans="1:41" x14ac:dyDescent="0.1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8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6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6"/>
    </row>
    <row r="7" spans="1:41" x14ac:dyDescent="0.15">
      <c r="A7" s="2" t="s">
        <v>51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8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6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6"/>
    </row>
    <row r="8" spans="1:41" outlineLevel="1" x14ac:dyDescent="0.15">
      <c r="A8" t="s">
        <v>52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>
        <f>InvestAbschr!M6</f>
        <v>508.83608058608058</v>
      </c>
      <c r="O8" s="8">
        <f>SUM(C8:N8)</f>
        <v>508.83608058608058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>
        <f>InvestAbschr!N6</f>
        <v>508.83608058608058</v>
      </c>
      <c r="AB8" s="8">
        <f>SUM(P8:AA8)</f>
        <v>508.83608058608058</v>
      </c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>
        <f>InvestAbschr!O6</f>
        <v>508.83608058608058</v>
      </c>
      <c r="AO8" s="8">
        <f>SUM(AC8:AN8)</f>
        <v>508.83608058608058</v>
      </c>
    </row>
    <row r="9" spans="1:41" outlineLevel="1" x14ac:dyDescent="0.15">
      <c r="A9" t="s">
        <v>67</v>
      </c>
      <c r="C9" s="3">
        <f>Personalkostenplanung!$J$6</f>
        <v>7973.54</v>
      </c>
      <c r="D9" s="3">
        <f>Personalkostenplanung!$J$6</f>
        <v>7973.54</v>
      </c>
      <c r="E9" s="3">
        <f>Personalkostenplanung!$J$6</f>
        <v>7973.54</v>
      </c>
      <c r="F9" s="3">
        <f>Personalkostenplanung!$J$6</f>
        <v>7973.54</v>
      </c>
      <c r="G9" s="3">
        <f>Personalkostenplanung!$J$6</f>
        <v>7973.54</v>
      </c>
      <c r="H9" s="3">
        <f>Personalkostenplanung!$J$6</f>
        <v>7973.54</v>
      </c>
      <c r="I9" s="3">
        <f>Personalkostenplanung!$J$6</f>
        <v>7973.54</v>
      </c>
      <c r="J9" s="3">
        <f>Personalkostenplanung!$J$6</f>
        <v>7973.54</v>
      </c>
      <c r="K9" s="3">
        <f>Personalkostenplanung!$J$6</f>
        <v>7973.54</v>
      </c>
      <c r="L9" s="3">
        <f>Personalkostenplanung!$J$6</f>
        <v>7973.54</v>
      </c>
      <c r="M9" s="3">
        <f>Personalkostenplanung!$J$6</f>
        <v>7973.54</v>
      </c>
      <c r="N9" s="3">
        <f>Personalkostenplanung!$J$6</f>
        <v>7973.54</v>
      </c>
      <c r="O9" s="8">
        <f t="shared" ref="O9:O32" si="0">SUM(C9:N9)</f>
        <v>95682.479999999981</v>
      </c>
      <c r="P9" s="42">
        <v>7973.54</v>
      </c>
      <c r="Q9" s="42">
        <v>7973.54</v>
      </c>
      <c r="R9" s="42">
        <v>7973.54</v>
      </c>
      <c r="S9" s="42">
        <v>7973.54</v>
      </c>
      <c r="T9" s="42">
        <v>7973.54</v>
      </c>
      <c r="U9" s="42">
        <v>7973.54</v>
      </c>
      <c r="V9" s="42">
        <v>7973.54</v>
      </c>
      <c r="W9" s="42">
        <v>7973.54</v>
      </c>
      <c r="X9" s="42">
        <v>7973.54</v>
      </c>
      <c r="Y9" s="42">
        <v>7973.54</v>
      </c>
      <c r="Z9" s="42">
        <v>7973.54</v>
      </c>
      <c r="AA9" s="42">
        <v>7973.54</v>
      </c>
      <c r="AB9" s="8">
        <f t="shared" ref="AB9:AB32" si="1">SUM(P9:AA9)</f>
        <v>95682.479999999981</v>
      </c>
      <c r="AC9" s="42">
        <v>7973.54</v>
      </c>
      <c r="AD9" s="42">
        <v>7973.54</v>
      </c>
      <c r="AE9" s="42">
        <v>7973.54</v>
      </c>
      <c r="AF9" s="42">
        <v>7973.54</v>
      </c>
      <c r="AG9" s="42">
        <v>7973.54</v>
      </c>
      <c r="AH9" s="42">
        <v>7973.54</v>
      </c>
      <c r="AI9" s="42">
        <v>7973.54</v>
      </c>
      <c r="AJ9" s="42">
        <v>7973.54</v>
      </c>
      <c r="AK9" s="42">
        <v>7973.54</v>
      </c>
      <c r="AL9" s="42">
        <v>7973.54</v>
      </c>
      <c r="AM9" s="42">
        <v>7973.54</v>
      </c>
      <c r="AN9" s="42">
        <v>7973.54</v>
      </c>
      <c r="AO9" s="8">
        <f t="shared" ref="AO9:AO31" si="2">SUM(AC9:AN9)</f>
        <v>95682.479999999981</v>
      </c>
    </row>
    <row r="10" spans="1:41" outlineLevel="1" x14ac:dyDescent="0.15">
      <c r="A10" t="s">
        <v>53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8">
        <f t="shared" si="0"/>
        <v>0</v>
      </c>
      <c r="P10" s="3">
        <v>450</v>
      </c>
      <c r="Q10" s="3">
        <v>450</v>
      </c>
      <c r="R10" s="3">
        <v>450</v>
      </c>
      <c r="S10" s="3">
        <v>450</v>
      </c>
      <c r="T10" s="3">
        <v>450</v>
      </c>
      <c r="U10" s="3">
        <v>450</v>
      </c>
      <c r="V10" s="3">
        <v>450</v>
      </c>
      <c r="W10" s="3">
        <v>450</v>
      </c>
      <c r="X10" s="3">
        <v>450</v>
      </c>
      <c r="Y10" s="3">
        <v>450</v>
      </c>
      <c r="Z10" s="3">
        <v>450</v>
      </c>
      <c r="AA10" s="3">
        <v>450</v>
      </c>
      <c r="AB10" s="8">
        <f t="shared" si="1"/>
        <v>5400</v>
      </c>
      <c r="AC10" s="3">
        <v>450</v>
      </c>
      <c r="AD10" s="3">
        <v>450</v>
      </c>
      <c r="AE10" s="3">
        <v>450</v>
      </c>
      <c r="AF10" s="3">
        <v>450</v>
      </c>
      <c r="AG10" s="3">
        <v>450</v>
      </c>
      <c r="AH10" s="3">
        <v>450</v>
      </c>
      <c r="AI10" s="3">
        <v>450</v>
      </c>
      <c r="AJ10" s="3">
        <v>450</v>
      </c>
      <c r="AK10" s="3">
        <v>450</v>
      </c>
      <c r="AL10" s="3">
        <v>450</v>
      </c>
      <c r="AM10" s="3">
        <v>450</v>
      </c>
      <c r="AN10" s="3">
        <v>450</v>
      </c>
      <c r="AO10" s="8">
        <f t="shared" si="2"/>
        <v>5400</v>
      </c>
    </row>
    <row r="11" spans="1:41" outlineLevel="1" x14ac:dyDescent="0.15">
      <c r="A11" t="s">
        <v>85</v>
      </c>
      <c r="C11" s="3">
        <v>25</v>
      </c>
      <c r="D11" s="3">
        <v>25</v>
      </c>
      <c r="E11" s="3">
        <v>25</v>
      </c>
      <c r="F11" s="3">
        <v>25</v>
      </c>
      <c r="G11" s="3">
        <v>25</v>
      </c>
      <c r="H11" s="3">
        <v>25</v>
      </c>
      <c r="I11" s="3">
        <v>25</v>
      </c>
      <c r="J11" s="3">
        <v>25</v>
      </c>
      <c r="K11" s="3">
        <v>25</v>
      </c>
      <c r="L11" s="3">
        <v>25</v>
      </c>
      <c r="M11" s="3">
        <v>25</v>
      </c>
      <c r="N11" s="3">
        <v>25</v>
      </c>
      <c r="O11" s="8">
        <f t="shared" si="0"/>
        <v>300</v>
      </c>
      <c r="P11" s="3">
        <v>25</v>
      </c>
      <c r="Q11" s="3">
        <v>25</v>
      </c>
      <c r="R11" s="3">
        <v>25</v>
      </c>
      <c r="S11" s="3">
        <v>25</v>
      </c>
      <c r="T11" s="3">
        <v>25</v>
      </c>
      <c r="U11" s="3">
        <v>25</v>
      </c>
      <c r="V11" s="3">
        <v>25</v>
      </c>
      <c r="W11" s="3">
        <v>25</v>
      </c>
      <c r="X11" s="3">
        <v>25</v>
      </c>
      <c r="Y11" s="3">
        <v>25</v>
      </c>
      <c r="Z11" s="3">
        <v>25</v>
      </c>
      <c r="AA11" s="3">
        <v>25</v>
      </c>
      <c r="AB11" s="8">
        <f t="shared" si="1"/>
        <v>300</v>
      </c>
      <c r="AC11" s="3">
        <v>25</v>
      </c>
      <c r="AD11" s="3">
        <v>25</v>
      </c>
      <c r="AE11" s="3">
        <v>25</v>
      </c>
      <c r="AF11" s="3">
        <v>25</v>
      </c>
      <c r="AG11" s="3">
        <v>25</v>
      </c>
      <c r="AH11" s="3">
        <v>25</v>
      </c>
      <c r="AI11" s="3">
        <v>25</v>
      </c>
      <c r="AJ11" s="3">
        <v>25</v>
      </c>
      <c r="AK11" s="3">
        <v>25</v>
      </c>
      <c r="AL11" s="3">
        <v>25</v>
      </c>
      <c r="AM11" s="3">
        <v>25</v>
      </c>
      <c r="AN11" s="3">
        <v>25</v>
      </c>
      <c r="AO11" s="8">
        <f t="shared" si="2"/>
        <v>300</v>
      </c>
    </row>
    <row r="12" spans="1:41" outlineLevel="1" x14ac:dyDescent="0.15">
      <c r="A12" t="s">
        <v>54</v>
      </c>
      <c r="C12" s="3">
        <v>450</v>
      </c>
      <c r="D12" s="3">
        <v>450</v>
      </c>
      <c r="E12" s="3">
        <v>450</v>
      </c>
      <c r="F12" s="3">
        <v>450</v>
      </c>
      <c r="G12" s="3">
        <v>450</v>
      </c>
      <c r="H12" s="3">
        <v>450</v>
      </c>
      <c r="I12" s="3">
        <v>450</v>
      </c>
      <c r="J12" s="3">
        <v>450</v>
      </c>
      <c r="K12" s="3">
        <v>450</v>
      </c>
      <c r="L12" s="3">
        <v>450</v>
      </c>
      <c r="M12" s="3">
        <v>450</v>
      </c>
      <c r="N12" s="3">
        <v>450</v>
      </c>
      <c r="O12" s="8">
        <f t="shared" si="0"/>
        <v>5400</v>
      </c>
      <c r="P12" s="3">
        <v>450</v>
      </c>
      <c r="Q12" s="3">
        <v>450</v>
      </c>
      <c r="R12" s="3">
        <v>450</v>
      </c>
      <c r="S12" s="3">
        <v>450</v>
      </c>
      <c r="T12" s="3">
        <v>450</v>
      </c>
      <c r="U12" s="3">
        <v>450</v>
      </c>
      <c r="V12" s="3">
        <v>450</v>
      </c>
      <c r="W12" s="3">
        <v>450</v>
      </c>
      <c r="X12" s="3">
        <v>450</v>
      </c>
      <c r="Y12" s="3">
        <v>450</v>
      </c>
      <c r="Z12" s="3">
        <v>450</v>
      </c>
      <c r="AA12" s="3">
        <v>450</v>
      </c>
      <c r="AB12" s="8">
        <f t="shared" si="1"/>
        <v>5400</v>
      </c>
      <c r="AC12" s="3">
        <v>500</v>
      </c>
      <c r="AD12" s="3">
        <v>500</v>
      </c>
      <c r="AE12" s="3">
        <v>500</v>
      </c>
      <c r="AF12" s="3">
        <v>500</v>
      </c>
      <c r="AG12" s="3">
        <v>500</v>
      </c>
      <c r="AH12" s="3">
        <v>500</v>
      </c>
      <c r="AI12" s="3">
        <v>500</v>
      </c>
      <c r="AJ12" s="3">
        <v>500</v>
      </c>
      <c r="AK12" s="3">
        <v>500</v>
      </c>
      <c r="AL12" s="3">
        <v>500</v>
      </c>
      <c r="AM12" s="3">
        <v>500</v>
      </c>
      <c r="AN12" s="3">
        <v>500</v>
      </c>
      <c r="AO12" s="8">
        <f t="shared" si="2"/>
        <v>6000</v>
      </c>
    </row>
    <row r="13" spans="1:41" outlineLevel="1" x14ac:dyDescent="0.15">
      <c r="A13" t="s">
        <v>55</v>
      </c>
      <c r="C13" s="3">
        <v>20</v>
      </c>
      <c r="D13" s="3">
        <v>20</v>
      </c>
      <c r="E13" s="3">
        <v>20</v>
      </c>
      <c r="F13" s="3">
        <v>20</v>
      </c>
      <c r="G13" s="3">
        <v>20</v>
      </c>
      <c r="H13" s="3">
        <v>20</v>
      </c>
      <c r="I13" s="3">
        <v>20</v>
      </c>
      <c r="J13" s="3">
        <v>20</v>
      </c>
      <c r="K13" s="3">
        <v>20</v>
      </c>
      <c r="L13" s="3">
        <v>20</v>
      </c>
      <c r="M13" s="3">
        <v>20</v>
      </c>
      <c r="N13" s="3">
        <v>20</v>
      </c>
      <c r="O13" s="8">
        <f t="shared" si="0"/>
        <v>240</v>
      </c>
      <c r="P13" s="3">
        <v>20</v>
      </c>
      <c r="Q13" s="3">
        <v>20</v>
      </c>
      <c r="R13" s="3">
        <v>20</v>
      </c>
      <c r="S13" s="3">
        <v>20</v>
      </c>
      <c r="T13" s="3">
        <v>20</v>
      </c>
      <c r="U13" s="3">
        <v>20</v>
      </c>
      <c r="V13" s="3">
        <v>20</v>
      </c>
      <c r="W13" s="3">
        <v>20</v>
      </c>
      <c r="X13" s="3">
        <v>20</v>
      </c>
      <c r="Y13" s="3">
        <v>20</v>
      </c>
      <c r="Z13" s="3">
        <v>20</v>
      </c>
      <c r="AA13" s="3">
        <v>20</v>
      </c>
      <c r="AB13" s="8">
        <f t="shared" si="1"/>
        <v>240</v>
      </c>
      <c r="AC13" s="3">
        <v>20</v>
      </c>
      <c r="AD13" s="3">
        <v>20</v>
      </c>
      <c r="AE13" s="3">
        <v>20</v>
      </c>
      <c r="AF13" s="3">
        <v>20</v>
      </c>
      <c r="AG13" s="3">
        <v>20</v>
      </c>
      <c r="AH13" s="3">
        <v>20</v>
      </c>
      <c r="AI13" s="3">
        <v>20</v>
      </c>
      <c r="AJ13" s="3">
        <v>20</v>
      </c>
      <c r="AK13" s="3">
        <v>20</v>
      </c>
      <c r="AL13" s="3">
        <v>20</v>
      </c>
      <c r="AM13" s="3">
        <v>20</v>
      </c>
      <c r="AN13" s="3">
        <v>20</v>
      </c>
      <c r="AO13" s="8">
        <f t="shared" si="2"/>
        <v>240</v>
      </c>
    </row>
    <row r="14" spans="1:41" outlineLevel="1" x14ac:dyDescent="0.15">
      <c r="A14" t="s">
        <v>66</v>
      </c>
      <c r="C14" s="3">
        <v>20</v>
      </c>
      <c r="D14" s="3">
        <v>20</v>
      </c>
      <c r="E14" s="3">
        <v>20</v>
      </c>
      <c r="F14" s="3">
        <v>20</v>
      </c>
      <c r="G14" s="3">
        <v>20</v>
      </c>
      <c r="H14" s="3">
        <v>20</v>
      </c>
      <c r="I14" s="3">
        <v>20</v>
      </c>
      <c r="J14" s="3">
        <v>20</v>
      </c>
      <c r="K14" s="3">
        <v>20</v>
      </c>
      <c r="L14" s="3">
        <v>20</v>
      </c>
      <c r="M14" s="3">
        <v>20</v>
      </c>
      <c r="N14" s="3">
        <v>20</v>
      </c>
      <c r="O14" s="8">
        <f t="shared" si="0"/>
        <v>240</v>
      </c>
      <c r="P14" s="3">
        <v>20</v>
      </c>
      <c r="Q14" s="3">
        <v>20</v>
      </c>
      <c r="R14" s="3">
        <v>20</v>
      </c>
      <c r="S14" s="3">
        <v>20</v>
      </c>
      <c r="T14" s="3">
        <v>20</v>
      </c>
      <c r="U14" s="3">
        <v>20</v>
      </c>
      <c r="V14" s="3">
        <v>20</v>
      </c>
      <c r="W14" s="3">
        <v>20</v>
      </c>
      <c r="X14" s="3">
        <v>20</v>
      </c>
      <c r="Y14" s="3">
        <v>20</v>
      </c>
      <c r="Z14" s="3">
        <v>20</v>
      </c>
      <c r="AA14" s="3">
        <v>20</v>
      </c>
      <c r="AB14" s="8">
        <f t="shared" si="1"/>
        <v>240</v>
      </c>
      <c r="AC14" s="3">
        <v>20</v>
      </c>
      <c r="AD14" s="3">
        <v>20</v>
      </c>
      <c r="AE14" s="3">
        <v>20</v>
      </c>
      <c r="AF14" s="3">
        <v>20</v>
      </c>
      <c r="AG14" s="3">
        <v>20</v>
      </c>
      <c r="AH14" s="3">
        <v>20</v>
      </c>
      <c r="AI14" s="3">
        <v>20</v>
      </c>
      <c r="AJ14" s="3">
        <v>20</v>
      </c>
      <c r="AK14" s="3">
        <v>20</v>
      </c>
      <c r="AL14" s="3">
        <v>20</v>
      </c>
      <c r="AM14" s="3">
        <v>20</v>
      </c>
      <c r="AN14" s="3">
        <v>20</v>
      </c>
      <c r="AO14" s="8">
        <f t="shared" si="2"/>
        <v>240</v>
      </c>
    </row>
    <row r="15" spans="1:41" outlineLevel="1" x14ac:dyDescent="0.15">
      <c r="A15" t="s">
        <v>62</v>
      </c>
      <c r="C15" s="3">
        <v>100</v>
      </c>
      <c r="D15" s="3">
        <v>100</v>
      </c>
      <c r="E15" s="3">
        <v>100</v>
      </c>
      <c r="F15" s="3">
        <v>100</v>
      </c>
      <c r="G15" s="3">
        <v>100</v>
      </c>
      <c r="H15" s="3">
        <v>100</v>
      </c>
      <c r="I15" s="3">
        <v>100</v>
      </c>
      <c r="J15" s="3">
        <v>100</v>
      </c>
      <c r="K15" s="3">
        <v>100</v>
      </c>
      <c r="L15" s="3">
        <v>100</v>
      </c>
      <c r="M15" s="3">
        <v>100</v>
      </c>
      <c r="N15" s="3">
        <v>100</v>
      </c>
      <c r="O15" s="8">
        <f t="shared" si="0"/>
        <v>1200</v>
      </c>
      <c r="P15" s="3">
        <v>100</v>
      </c>
      <c r="Q15" s="3">
        <v>100</v>
      </c>
      <c r="R15" s="3">
        <v>100</v>
      </c>
      <c r="S15" s="3">
        <v>100</v>
      </c>
      <c r="T15" s="3">
        <v>100</v>
      </c>
      <c r="U15" s="3">
        <v>100</v>
      </c>
      <c r="V15" s="3">
        <v>100</v>
      </c>
      <c r="W15" s="3">
        <v>100</v>
      </c>
      <c r="X15" s="3">
        <v>100</v>
      </c>
      <c r="Y15" s="3">
        <v>100</v>
      </c>
      <c r="Z15" s="3">
        <v>100</v>
      </c>
      <c r="AA15" s="3">
        <v>100</v>
      </c>
      <c r="AB15" s="8">
        <f t="shared" si="1"/>
        <v>1200</v>
      </c>
      <c r="AC15" s="3">
        <v>100</v>
      </c>
      <c r="AD15" s="3">
        <v>100</v>
      </c>
      <c r="AE15" s="3">
        <v>100</v>
      </c>
      <c r="AF15" s="3">
        <v>100</v>
      </c>
      <c r="AG15" s="3">
        <v>100</v>
      </c>
      <c r="AH15" s="3">
        <v>100</v>
      </c>
      <c r="AI15" s="3">
        <v>100</v>
      </c>
      <c r="AJ15" s="3">
        <v>100</v>
      </c>
      <c r="AK15" s="3">
        <v>100</v>
      </c>
      <c r="AL15" s="3">
        <v>100</v>
      </c>
      <c r="AM15" s="3">
        <v>100</v>
      </c>
      <c r="AN15" s="3">
        <v>100</v>
      </c>
      <c r="AO15" s="8">
        <f t="shared" si="2"/>
        <v>1200</v>
      </c>
    </row>
    <row r="16" spans="1:41" outlineLevel="1" x14ac:dyDescent="0.15">
      <c r="A16" t="s">
        <v>63</v>
      </c>
      <c r="C16" s="3" t="s">
        <v>84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8">
        <f t="shared" si="0"/>
        <v>0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8">
        <f t="shared" si="1"/>
        <v>0</v>
      </c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8">
        <f t="shared" si="2"/>
        <v>0</v>
      </c>
    </row>
    <row r="17" spans="1:41" outlineLevel="1" x14ac:dyDescent="0.15">
      <c r="A17" t="s">
        <v>86</v>
      </c>
      <c r="C17" s="3"/>
      <c r="D17" s="3">
        <v>40</v>
      </c>
      <c r="E17" s="3">
        <v>40</v>
      </c>
      <c r="F17" s="3">
        <v>40</v>
      </c>
      <c r="G17" s="3">
        <v>40</v>
      </c>
      <c r="H17" s="3">
        <v>40</v>
      </c>
      <c r="I17" s="3">
        <v>40</v>
      </c>
      <c r="J17" s="3">
        <v>40</v>
      </c>
      <c r="K17" s="3">
        <v>40</v>
      </c>
      <c r="L17" s="3">
        <v>40</v>
      </c>
      <c r="M17" s="3">
        <v>40</v>
      </c>
      <c r="N17" s="3">
        <v>40</v>
      </c>
      <c r="O17" s="8">
        <f t="shared" si="0"/>
        <v>440</v>
      </c>
      <c r="P17" s="3">
        <v>40</v>
      </c>
      <c r="Q17" s="3">
        <v>40</v>
      </c>
      <c r="R17" s="3">
        <v>40</v>
      </c>
      <c r="S17" s="3">
        <v>40</v>
      </c>
      <c r="T17" s="3">
        <v>40</v>
      </c>
      <c r="U17" s="3">
        <v>40</v>
      </c>
      <c r="V17" s="3">
        <v>40</v>
      </c>
      <c r="W17" s="3">
        <v>40</v>
      </c>
      <c r="X17" s="3">
        <v>40</v>
      </c>
      <c r="Y17" s="3">
        <v>40</v>
      </c>
      <c r="Z17" s="3">
        <v>40</v>
      </c>
      <c r="AA17" s="3">
        <v>40</v>
      </c>
      <c r="AB17" s="8">
        <f t="shared" si="1"/>
        <v>480</v>
      </c>
      <c r="AC17" s="3">
        <v>40</v>
      </c>
      <c r="AD17" s="3">
        <v>40</v>
      </c>
      <c r="AE17" s="3">
        <v>40</v>
      </c>
      <c r="AF17" s="3">
        <v>40</v>
      </c>
      <c r="AG17" s="3">
        <v>40</v>
      </c>
      <c r="AH17" s="3">
        <v>40</v>
      </c>
      <c r="AI17" s="3">
        <v>40</v>
      </c>
      <c r="AJ17" s="3">
        <v>40</v>
      </c>
      <c r="AK17" s="3">
        <v>40</v>
      </c>
      <c r="AL17" s="3">
        <v>40</v>
      </c>
      <c r="AM17" s="3">
        <v>40</v>
      </c>
      <c r="AN17" s="3">
        <v>40</v>
      </c>
      <c r="AO17" s="8">
        <f t="shared" si="2"/>
        <v>480</v>
      </c>
    </row>
    <row r="18" spans="1:41" outlineLevel="1" x14ac:dyDescent="0.15">
      <c r="A18" t="s">
        <v>87</v>
      </c>
      <c r="C18" s="3"/>
      <c r="D18" s="3">
        <v>25</v>
      </c>
      <c r="E18" s="3">
        <v>25</v>
      </c>
      <c r="F18" s="3">
        <v>25</v>
      </c>
      <c r="G18" s="3">
        <v>25</v>
      </c>
      <c r="H18" s="3">
        <v>25</v>
      </c>
      <c r="I18" s="3">
        <v>25</v>
      </c>
      <c r="J18" s="3">
        <v>25</v>
      </c>
      <c r="K18" s="3">
        <v>25</v>
      </c>
      <c r="L18" s="3">
        <v>25</v>
      </c>
      <c r="M18" s="3">
        <v>25</v>
      </c>
      <c r="N18" s="3">
        <v>25</v>
      </c>
      <c r="O18" s="8">
        <f t="shared" si="0"/>
        <v>275</v>
      </c>
      <c r="P18" s="3">
        <v>25</v>
      </c>
      <c r="Q18" s="3">
        <v>25</v>
      </c>
      <c r="R18" s="3">
        <v>25</v>
      </c>
      <c r="S18" s="3">
        <v>25</v>
      </c>
      <c r="T18" s="3">
        <v>25</v>
      </c>
      <c r="U18" s="3">
        <v>25</v>
      </c>
      <c r="V18" s="3">
        <v>25</v>
      </c>
      <c r="W18" s="3">
        <v>25</v>
      </c>
      <c r="X18" s="3">
        <v>25</v>
      </c>
      <c r="Y18" s="3">
        <v>25</v>
      </c>
      <c r="Z18" s="3">
        <v>25</v>
      </c>
      <c r="AA18" s="3">
        <v>25</v>
      </c>
      <c r="AB18" s="8">
        <f t="shared" si="1"/>
        <v>300</v>
      </c>
      <c r="AC18" s="3">
        <v>25</v>
      </c>
      <c r="AD18" s="3">
        <v>25</v>
      </c>
      <c r="AE18" s="3">
        <v>25</v>
      </c>
      <c r="AF18" s="3">
        <v>25</v>
      </c>
      <c r="AG18" s="3">
        <v>25</v>
      </c>
      <c r="AH18" s="3">
        <v>25</v>
      </c>
      <c r="AI18" s="3">
        <v>25</v>
      </c>
      <c r="AJ18" s="3">
        <v>25</v>
      </c>
      <c r="AK18" s="3">
        <v>25</v>
      </c>
      <c r="AL18" s="3">
        <v>25</v>
      </c>
      <c r="AM18" s="3">
        <v>25</v>
      </c>
      <c r="AN18" s="3">
        <v>25</v>
      </c>
      <c r="AO18" s="8">
        <f t="shared" si="2"/>
        <v>300</v>
      </c>
    </row>
    <row r="19" spans="1:41" outlineLevel="1" x14ac:dyDescent="0.15">
      <c r="A19" t="s">
        <v>56</v>
      </c>
      <c r="C19" s="3">
        <v>100</v>
      </c>
      <c r="D19" s="3">
        <v>200</v>
      </c>
      <c r="E19" s="3">
        <v>250</v>
      </c>
      <c r="F19" s="3">
        <v>400</v>
      </c>
      <c r="G19" s="3">
        <v>4000</v>
      </c>
      <c r="H19" s="3">
        <v>400</v>
      </c>
      <c r="I19" s="3">
        <v>200</v>
      </c>
      <c r="J19" s="3">
        <v>200</v>
      </c>
      <c r="K19" s="3">
        <v>400</v>
      </c>
      <c r="L19" s="3">
        <v>600</v>
      </c>
      <c r="M19" s="3">
        <v>800</v>
      </c>
      <c r="N19" s="3">
        <v>1000</v>
      </c>
      <c r="O19" s="8">
        <f t="shared" si="0"/>
        <v>8550</v>
      </c>
      <c r="P19" s="3">
        <v>100</v>
      </c>
      <c r="Q19" s="3">
        <v>200</v>
      </c>
      <c r="R19" s="3">
        <v>250</v>
      </c>
      <c r="S19" s="3">
        <v>400</v>
      </c>
      <c r="T19" s="3">
        <v>4000</v>
      </c>
      <c r="U19" s="3">
        <v>400</v>
      </c>
      <c r="V19" s="3">
        <v>200</v>
      </c>
      <c r="W19" s="3">
        <v>200</v>
      </c>
      <c r="X19" s="3">
        <v>400</v>
      </c>
      <c r="Y19" s="3">
        <v>600</v>
      </c>
      <c r="Z19" s="3">
        <v>800</v>
      </c>
      <c r="AA19" s="3">
        <v>1000</v>
      </c>
      <c r="AB19" s="8">
        <f t="shared" si="1"/>
        <v>8550</v>
      </c>
      <c r="AC19" s="3">
        <v>100</v>
      </c>
      <c r="AD19" s="3">
        <v>200</v>
      </c>
      <c r="AE19" s="3">
        <v>250</v>
      </c>
      <c r="AF19" s="3">
        <v>400</v>
      </c>
      <c r="AG19" s="3">
        <v>4000</v>
      </c>
      <c r="AH19" s="3">
        <v>400</v>
      </c>
      <c r="AI19" s="3">
        <v>200</v>
      </c>
      <c r="AJ19" s="3">
        <v>200</v>
      </c>
      <c r="AK19" s="3">
        <v>400</v>
      </c>
      <c r="AL19" s="3">
        <v>600</v>
      </c>
      <c r="AM19" s="3">
        <v>800</v>
      </c>
      <c r="AN19" s="3">
        <v>1000</v>
      </c>
      <c r="AO19" s="8">
        <f t="shared" si="2"/>
        <v>8550</v>
      </c>
    </row>
    <row r="20" spans="1:41" outlineLevel="1" x14ac:dyDescent="0.15">
      <c r="A20" t="s">
        <v>57</v>
      </c>
      <c r="C20" s="3"/>
      <c r="D20" s="3"/>
      <c r="E20" s="3">
        <v>300</v>
      </c>
      <c r="F20" s="3"/>
      <c r="G20" s="3"/>
      <c r="H20" s="3"/>
      <c r="I20" s="3"/>
      <c r="J20" s="3"/>
      <c r="K20" s="3"/>
      <c r="L20" s="3"/>
      <c r="M20" s="3"/>
      <c r="N20" s="3"/>
      <c r="O20" s="8">
        <f t="shared" si="0"/>
        <v>300</v>
      </c>
      <c r="P20" s="3"/>
      <c r="Q20" s="3"/>
      <c r="R20" s="3">
        <v>300</v>
      </c>
      <c r="S20" s="3"/>
      <c r="T20" s="3"/>
      <c r="U20" s="3"/>
      <c r="V20" s="3"/>
      <c r="W20" s="3"/>
      <c r="X20" s="3"/>
      <c r="Y20" s="3"/>
      <c r="Z20" s="3"/>
      <c r="AA20" s="3"/>
      <c r="AB20" s="8">
        <f t="shared" si="1"/>
        <v>300</v>
      </c>
      <c r="AC20" s="3"/>
      <c r="AD20" s="3"/>
      <c r="AE20" s="3">
        <v>300</v>
      </c>
      <c r="AF20" s="3"/>
      <c r="AG20" s="3"/>
      <c r="AH20" s="3"/>
      <c r="AI20" s="3"/>
      <c r="AJ20" s="3"/>
      <c r="AK20" s="3"/>
      <c r="AL20" s="3"/>
      <c r="AM20" s="3"/>
      <c r="AN20" s="3"/>
      <c r="AO20" s="8">
        <f t="shared" si="2"/>
        <v>300</v>
      </c>
    </row>
    <row r="21" spans="1:41" outlineLevel="1" x14ac:dyDescent="0.15">
      <c r="A21" t="s">
        <v>58</v>
      </c>
      <c r="C21" s="3">
        <v>4000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8">
        <f t="shared" si="0"/>
        <v>4000</v>
      </c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8">
        <f t="shared" si="1"/>
        <v>0</v>
      </c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8">
        <f t="shared" si="2"/>
        <v>0</v>
      </c>
    </row>
    <row r="22" spans="1:41" outlineLevel="1" x14ac:dyDescent="0.15">
      <c r="A22" t="s">
        <v>64</v>
      </c>
      <c r="C22" s="3">
        <v>70</v>
      </c>
      <c r="D22" s="3">
        <v>70</v>
      </c>
      <c r="E22" s="3">
        <v>70</v>
      </c>
      <c r="F22" s="3">
        <v>70</v>
      </c>
      <c r="G22" s="3">
        <v>70</v>
      </c>
      <c r="H22" s="3">
        <v>70</v>
      </c>
      <c r="I22" s="3">
        <v>70</v>
      </c>
      <c r="J22" s="3">
        <v>70</v>
      </c>
      <c r="K22" s="3">
        <v>70</v>
      </c>
      <c r="L22" s="3">
        <v>70</v>
      </c>
      <c r="M22" s="3">
        <v>70</v>
      </c>
      <c r="N22" s="3">
        <v>70</v>
      </c>
      <c r="O22" s="8">
        <f t="shared" si="0"/>
        <v>840</v>
      </c>
      <c r="P22" s="3">
        <v>70</v>
      </c>
      <c r="Q22" s="3">
        <v>70</v>
      </c>
      <c r="R22" s="3">
        <v>70</v>
      </c>
      <c r="S22" s="3">
        <v>70</v>
      </c>
      <c r="T22" s="3">
        <v>70</v>
      </c>
      <c r="U22" s="3">
        <v>70</v>
      </c>
      <c r="V22" s="3">
        <v>70</v>
      </c>
      <c r="W22" s="3">
        <v>70</v>
      </c>
      <c r="X22" s="3">
        <v>70</v>
      </c>
      <c r="Y22" s="3">
        <v>70</v>
      </c>
      <c r="Z22" s="3">
        <v>70</v>
      </c>
      <c r="AA22" s="3">
        <v>70</v>
      </c>
      <c r="AB22" s="8">
        <f t="shared" si="1"/>
        <v>840</v>
      </c>
      <c r="AC22" s="3">
        <v>70</v>
      </c>
      <c r="AD22" s="3">
        <v>70</v>
      </c>
      <c r="AE22" s="3">
        <v>70</v>
      </c>
      <c r="AF22" s="3">
        <v>70</v>
      </c>
      <c r="AG22" s="3">
        <v>70</v>
      </c>
      <c r="AH22" s="3">
        <v>70</v>
      </c>
      <c r="AI22" s="3">
        <v>70</v>
      </c>
      <c r="AJ22" s="3">
        <v>70</v>
      </c>
      <c r="AK22" s="3">
        <v>70</v>
      </c>
      <c r="AL22" s="3">
        <v>70</v>
      </c>
      <c r="AM22" s="3">
        <v>70</v>
      </c>
      <c r="AN22" s="3">
        <v>70</v>
      </c>
      <c r="AO22" s="8">
        <f t="shared" si="2"/>
        <v>840</v>
      </c>
    </row>
    <row r="23" spans="1:41" outlineLevel="1" x14ac:dyDescent="0.15">
      <c r="A23" t="s">
        <v>65</v>
      </c>
      <c r="C23" s="3">
        <v>30</v>
      </c>
      <c r="D23" s="3">
        <v>30</v>
      </c>
      <c r="E23" s="3">
        <v>30</v>
      </c>
      <c r="F23" s="3">
        <v>30</v>
      </c>
      <c r="G23" s="3">
        <v>30</v>
      </c>
      <c r="H23" s="3">
        <v>30</v>
      </c>
      <c r="I23" s="3">
        <v>30</v>
      </c>
      <c r="J23" s="3">
        <v>30</v>
      </c>
      <c r="K23" s="3">
        <v>30</v>
      </c>
      <c r="L23" s="3">
        <v>30</v>
      </c>
      <c r="M23" s="3">
        <v>30</v>
      </c>
      <c r="N23" s="3">
        <v>30</v>
      </c>
      <c r="O23" s="8">
        <f t="shared" si="0"/>
        <v>360</v>
      </c>
      <c r="P23" s="3">
        <v>30</v>
      </c>
      <c r="Q23" s="3">
        <v>30</v>
      </c>
      <c r="R23" s="3">
        <v>30</v>
      </c>
      <c r="S23" s="3">
        <v>30</v>
      </c>
      <c r="T23" s="3">
        <v>30</v>
      </c>
      <c r="U23" s="3">
        <v>30</v>
      </c>
      <c r="V23" s="3">
        <v>30</v>
      </c>
      <c r="W23" s="3">
        <v>30</v>
      </c>
      <c r="X23" s="3">
        <v>30</v>
      </c>
      <c r="Y23" s="3">
        <v>30</v>
      </c>
      <c r="Z23" s="3">
        <v>30</v>
      </c>
      <c r="AA23" s="3">
        <v>30</v>
      </c>
      <c r="AB23" s="8">
        <f t="shared" si="1"/>
        <v>360</v>
      </c>
      <c r="AC23" s="3">
        <v>30</v>
      </c>
      <c r="AD23" s="3">
        <v>30</v>
      </c>
      <c r="AE23" s="3">
        <v>30</v>
      </c>
      <c r="AF23" s="3">
        <v>30</v>
      </c>
      <c r="AG23" s="3">
        <v>30</v>
      </c>
      <c r="AH23" s="3">
        <v>30</v>
      </c>
      <c r="AI23" s="3">
        <v>30</v>
      </c>
      <c r="AJ23" s="3">
        <v>30</v>
      </c>
      <c r="AK23" s="3">
        <v>30</v>
      </c>
      <c r="AL23" s="3">
        <v>30</v>
      </c>
      <c r="AM23" s="3">
        <v>30</v>
      </c>
      <c r="AN23" s="3">
        <v>30</v>
      </c>
      <c r="AO23" s="8">
        <f t="shared" si="2"/>
        <v>360</v>
      </c>
    </row>
    <row r="24" spans="1:41" outlineLevel="1" x14ac:dyDescent="0.15">
      <c r="A24" t="s">
        <v>59</v>
      </c>
      <c r="C24" s="3">
        <v>1000</v>
      </c>
      <c r="D24" s="3">
        <v>500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8">
        <f t="shared" si="0"/>
        <v>1500</v>
      </c>
      <c r="P24" s="3">
        <v>500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8">
        <f t="shared" si="1"/>
        <v>500</v>
      </c>
      <c r="AC24" s="3">
        <v>500</v>
      </c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8">
        <f t="shared" si="2"/>
        <v>500</v>
      </c>
    </row>
    <row r="25" spans="1:41" outlineLevel="1" x14ac:dyDescent="0.15">
      <c r="A25" t="s">
        <v>60</v>
      </c>
      <c r="C25" s="3"/>
      <c r="D25" s="3"/>
      <c r="E25" s="3"/>
      <c r="F25" s="3"/>
      <c r="G25" s="3">
        <v>750</v>
      </c>
      <c r="H25" s="3"/>
      <c r="I25" s="3"/>
      <c r="J25" s="3"/>
      <c r="K25" s="3"/>
      <c r="L25" s="3"/>
      <c r="M25" s="3"/>
      <c r="N25" s="3"/>
      <c r="O25" s="8">
        <f t="shared" si="0"/>
        <v>750</v>
      </c>
      <c r="P25" s="3"/>
      <c r="Q25" s="3"/>
      <c r="R25" s="3">
        <v>750</v>
      </c>
      <c r="S25" s="3"/>
      <c r="T25" s="3"/>
      <c r="U25" s="3"/>
      <c r="V25" s="3"/>
      <c r="W25" s="3"/>
      <c r="X25" s="3"/>
      <c r="Y25" s="3"/>
      <c r="Z25" s="3"/>
      <c r="AA25" s="3"/>
      <c r="AB25" s="8">
        <f t="shared" si="1"/>
        <v>750</v>
      </c>
      <c r="AC25" s="3"/>
      <c r="AD25" s="3"/>
      <c r="AE25" s="3"/>
      <c r="AF25" s="3"/>
      <c r="AG25" s="3"/>
      <c r="AH25" s="3"/>
      <c r="AI25" s="3">
        <v>750</v>
      </c>
      <c r="AJ25" s="3"/>
      <c r="AK25" s="3"/>
      <c r="AL25" s="3"/>
      <c r="AM25" s="3"/>
      <c r="AN25" s="3"/>
      <c r="AO25" s="8">
        <f t="shared" si="2"/>
        <v>750</v>
      </c>
    </row>
    <row r="26" spans="1:41" outlineLevel="1" x14ac:dyDescent="0.15">
      <c r="A26" t="s">
        <v>96</v>
      </c>
      <c r="C26" s="3">
        <v>10</v>
      </c>
      <c r="D26" s="3">
        <v>10</v>
      </c>
      <c r="E26" s="3">
        <v>10</v>
      </c>
      <c r="F26" s="3">
        <v>10</v>
      </c>
      <c r="G26" s="3">
        <v>10</v>
      </c>
      <c r="H26" s="3">
        <v>10</v>
      </c>
      <c r="I26" s="3">
        <v>10</v>
      </c>
      <c r="J26" s="3">
        <v>10</v>
      </c>
      <c r="K26" s="3">
        <v>10</v>
      </c>
      <c r="L26" s="3">
        <v>10</v>
      </c>
      <c r="M26" s="3">
        <v>10</v>
      </c>
      <c r="N26" s="3">
        <v>10</v>
      </c>
      <c r="O26" s="8">
        <f t="shared" si="0"/>
        <v>120</v>
      </c>
      <c r="P26" s="3">
        <v>10</v>
      </c>
      <c r="Q26" s="3">
        <v>10</v>
      </c>
      <c r="R26" s="3">
        <v>10</v>
      </c>
      <c r="S26" s="3">
        <v>10</v>
      </c>
      <c r="T26" s="3">
        <v>10</v>
      </c>
      <c r="U26" s="3">
        <v>10</v>
      </c>
      <c r="V26" s="3">
        <v>10</v>
      </c>
      <c r="W26" s="3">
        <v>10</v>
      </c>
      <c r="X26" s="3">
        <v>10</v>
      </c>
      <c r="Y26" s="3">
        <v>10</v>
      </c>
      <c r="Z26" s="3">
        <v>10</v>
      </c>
      <c r="AA26" s="3">
        <v>10</v>
      </c>
      <c r="AB26" s="8">
        <f t="shared" si="1"/>
        <v>120</v>
      </c>
      <c r="AC26" s="3">
        <v>10</v>
      </c>
      <c r="AD26" s="3">
        <v>10</v>
      </c>
      <c r="AE26" s="3">
        <v>10</v>
      </c>
      <c r="AF26" s="3">
        <v>10</v>
      </c>
      <c r="AG26" s="3">
        <v>10</v>
      </c>
      <c r="AH26" s="3">
        <v>10</v>
      </c>
      <c r="AI26" s="3">
        <v>10</v>
      </c>
      <c r="AJ26" s="3">
        <v>10</v>
      </c>
      <c r="AK26" s="3">
        <v>10</v>
      </c>
      <c r="AL26" s="3">
        <v>10</v>
      </c>
      <c r="AM26" s="3">
        <v>10</v>
      </c>
      <c r="AN26" s="3">
        <v>10</v>
      </c>
      <c r="AO26" s="8">
        <f t="shared" si="2"/>
        <v>120</v>
      </c>
    </row>
    <row r="27" spans="1:41" outlineLevel="1" x14ac:dyDescent="0.15">
      <c r="A27" t="s">
        <v>97</v>
      </c>
      <c r="C27" s="3">
        <v>10</v>
      </c>
      <c r="D27" s="3">
        <v>10</v>
      </c>
      <c r="E27" s="3">
        <v>10</v>
      </c>
      <c r="F27" s="3">
        <v>10</v>
      </c>
      <c r="G27" s="3">
        <v>10</v>
      </c>
      <c r="H27" s="3">
        <v>10</v>
      </c>
      <c r="I27" s="3">
        <v>10</v>
      </c>
      <c r="J27" s="3">
        <v>10</v>
      </c>
      <c r="K27" s="3">
        <v>10</v>
      </c>
      <c r="L27" s="3">
        <v>10</v>
      </c>
      <c r="M27" s="3">
        <v>10</v>
      </c>
      <c r="N27" s="3">
        <v>10</v>
      </c>
      <c r="O27" s="8">
        <f t="shared" si="0"/>
        <v>120</v>
      </c>
      <c r="P27" s="3">
        <v>10</v>
      </c>
      <c r="Q27" s="3">
        <v>10</v>
      </c>
      <c r="R27" s="3">
        <v>10</v>
      </c>
      <c r="S27" s="3">
        <v>10</v>
      </c>
      <c r="T27" s="3">
        <v>10</v>
      </c>
      <c r="U27" s="3">
        <v>10</v>
      </c>
      <c r="V27" s="3">
        <v>10</v>
      </c>
      <c r="W27" s="3">
        <v>10</v>
      </c>
      <c r="X27" s="3">
        <v>10</v>
      </c>
      <c r="Y27" s="3">
        <v>10</v>
      </c>
      <c r="Z27" s="3">
        <v>10</v>
      </c>
      <c r="AA27" s="3">
        <v>10</v>
      </c>
      <c r="AB27" s="8">
        <f t="shared" si="1"/>
        <v>120</v>
      </c>
      <c r="AC27" s="3">
        <v>10</v>
      </c>
      <c r="AD27" s="3">
        <v>10</v>
      </c>
      <c r="AE27" s="3">
        <v>10</v>
      </c>
      <c r="AF27" s="3">
        <v>10</v>
      </c>
      <c r="AG27" s="3">
        <v>10</v>
      </c>
      <c r="AH27" s="3">
        <v>10</v>
      </c>
      <c r="AI27" s="3">
        <v>10</v>
      </c>
      <c r="AJ27" s="3">
        <v>10</v>
      </c>
      <c r="AK27" s="3">
        <v>10</v>
      </c>
      <c r="AL27" s="3">
        <v>10</v>
      </c>
      <c r="AM27" s="3">
        <v>10</v>
      </c>
      <c r="AN27" s="3">
        <v>10</v>
      </c>
      <c r="AO27" s="8">
        <f t="shared" si="2"/>
        <v>120</v>
      </c>
    </row>
    <row r="28" spans="1:41" outlineLevel="1" x14ac:dyDescent="0.15">
      <c r="A28" t="s">
        <v>61</v>
      </c>
      <c r="C28" s="3">
        <v>30</v>
      </c>
      <c r="D28" s="3">
        <v>30</v>
      </c>
      <c r="E28" s="3">
        <v>30</v>
      </c>
      <c r="F28" s="3">
        <v>30</v>
      </c>
      <c r="G28" s="3">
        <v>30</v>
      </c>
      <c r="H28" s="3">
        <v>30</v>
      </c>
      <c r="I28" s="3">
        <v>30</v>
      </c>
      <c r="J28" s="3">
        <v>30</v>
      </c>
      <c r="K28" s="3">
        <v>30</v>
      </c>
      <c r="L28" s="3">
        <v>30</v>
      </c>
      <c r="M28" s="3">
        <v>30</v>
      </c>
      <c r="N28" s="3">
        <v>30</v>
      </c>
      <c r="O28" s="8">
        <f t="shared" si="0"/>
        <v>360</v>
      </c>
      <c r="P28" s="3">
        <v>30</v>
      </c>
      <c r="Q28" s="3">
        <v>30</v>
      </c>
      <c r="R28" s="3">
        <v>30</v>
      </c>
      <c r="S28" s="3">
        <v>30</v>
      </c>
      <c r="T28" s="3">
        <v>30</v>
      </c>
      <c r="U28" s="3">
        <v>30</v>
      </c>
      <c r="V28" s="3">
        <v>30</v>
      </c>
      <c r="W28" s="3">
        <v>30</v>
      </c>
      <c r="X28" s="3">
        <v>30</v>
      </c>
      <c r="Y28" s="3">
        <v>30</v>
      </c>
      <c r="Z28" s="3">
        <v>30</v>
      </c>
      <c r="AA28" s="3">
        <v>30</v>
      </c>
      <c r="AB28" s="8">
        <f t="shared" si="1"/>
        <v>360</v>
      </c>
      <c r="AC28" s="3">
        <v>30</v>
      </c>
      <c r="AD28" s="3">
        <v>30</v>
      </c>
      <c r="AE28" s="3">
        <v>30</v>
      </c>
      <c r="AF28" s="3">
        <v>30</v>
      </c>
      <c r="AG28" s="3">
        <v>30</v>
      </c>
      <c r="AH28" s="3">
        <v>30</v>
      </c>
      <c r="AI28" s="3">
        <v>30</v>
      </c>
      <c r="AJ28" s="3">
        <v>30</v>
      </c>
      <c r="AK28" s="3">
        <v>30</v>
      </c>
      <c r="AL28" s="3">
        <v>30</v>
      </c>
      <c r="AM28" s="3">
        <v>30</v>
      </c>
      <c r="AN28" s="3">
        <v>30</v>
      </c>
      <c r="AO28" s="8">
        <f t="shared" si="2"/>
        <v>360</v>
      </c>
    </row>
    <row r="29" spans="1:41" outlineLevel="1" x14ac:dyDescent="0.15">
      <c r="A29" t="s">
        <v>95</v>
      </c>
      <c r="C29" s="3">
        <v>20</v>
      </c>
      <c r="D29" s="3">
        <v>20</v>
      </c>
      <c r="E29" s="3">
        <v>20</v>
      </c>
      <c r="F29" s="3">
        <v>20</v>
      </c>
      <c r="G29" s="3">
        <v>20</v>
      </c>
      <c r="H29" s="3">
        <v>20</v>
      </c>
      <c r="I29" s="3">
        <v>20</v>
      </c>
      <c r="J29" s="3">
        <v>20</v>
      </c>
      <c r="K29" s="3">
        <v>20</v>
      </c>
      <c r="L29" s="3">
        <v>20</v>
      </c>
      <c r="M29" s="3">
        <v>20</v>
      </c>
      <c r="N29" s="3">
        <v>20</v>
      </c>
      <c r="O29" s="8">
        <f t="shared" si="0"/>
        <v>240</v>
      </c>
      <c r="P29" s="3">
        <v>20</v>
      </c>
      <c r="Q29" s="3">
        <v>20</v>
      </c>
      <c r="R29" s="3">
        <v>20</v>
      </c>
      <c r="S29" s="3">
        <v>20</v>
      </c>
      <c r="T29" s="3">
        <v>20</v>
      </c>
      <c r="U29" s="3">
        <v>20</v>
      </c>
      <c r="V29" s="3">
        <v>20</v>
      </c>
      <c r="W29" s="3">
        <v>20</v>
      </c>
      <c r="X29" s="3">
        <v>20</v>
      </c>
      <c r="Y29" s="3">
        <v>20</v>
      </c>
      <c r="Z29" s="3">
        <v>20</v>
      </c>
      <c r="AA29" s="3">
        <v>20</v>
      </c>
      <c r="AB29" s="8">
        <f t="shared" si="1"/>
        <v>240</v>
      </c>
      <c r="AC29" s="3">
        <v>20</v>
      </c>
      <c r="AD29" s="3">
        <v>20</v>
      </c>
      <c r="AE29" s="3">
        <v>20</v>
      </c>
      <c r="AF29" s="3">
        <v>20</v>
      </c>
      <c r="AG29" s="3">
        <v>20</v>
      </c>
      <c r="AH29" s="3">
        <v>20</v>
      </c>
      <c r="AI29" s="3">
        <v>20</v>
      </c>
      <c r="AJ29" s="3">
        <v>20</v>
      </c>
      <c r="AK29" s="3">
        <v>20</v>
      </c>
      <c r="AL29" s="3">
        <v>20</v>
      </c>
      <c r="AM29" s="3">
        <v>20</v>
      </c>
      <c r="AN29" s="3">
        <v>20</v>
      </c>
      <c r="AO29" s="8">
        <f t="shared" si="2"/>
        <v>240</v>
      </c>
    </row>
    <row r="30" spans="1:41" outlineLevel="1" x14ac:dyDescent="0.15">
      <c r="A30" t="s">
        <v>69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8">
        <f t="shared" si="0"/>
        <v>0</v>
      </c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8">
        <f t="shared" si="1"/>
        <v>0</v>
      </c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8">
        <f t="shared" si="2"/>
        <v>0</v>
      </c>
    </row>
    <row r="31" spans="1:41" outlineLevel="1" x14ac:dyDescent="0.15">
      <c r="A31" t="s">
        <v>70</v>
      </c>
      <c r="C31" s="3">
        <v>10</v>
      </c>
      <c r="D31" s="3">
        <v>10</v>
      </c>
      <c r="E31" s="3">
        <v>10</v>
      </c>
      <c r="F31" s="3">
        <v>10</v>
      </c>
      <c r="G31" s="3">
        <v>10</v>
      </c>
      <c r="H31" s="3">
        <v>10</v>
      </c>
      <c r="I31" s="3">
        <v>10</v>
      </c>
      <c r="J31" s="3">
        <v>10</v>
      </c>
      <c r="K31" s="3">
        <v>10</v>
      </c>
      <c r="L31" s="3">
        <v>10</v>
      </c>
      <c r="M31" s="3">
        <v>10</v>
      </c>
      <c r="N31" s="3">
        <v>10</v>
      </c>
      <c r="O31" s="8">
        <f t="shared" si="0"/>
        <v>120</v>
      </c>
      <c r="P31" s="3">
        <v>10</v>
      </c>
      <c r="Q31" s="3">
        <v>10</v>
      </c>
      <c r="R31" s="3">
        <v>10</v>
      </c>
      <c r="S31" s="3">
        <v>10</v>
      </c>
      <c r="T31" s="3">
        <v>10</v>
      </c>
      <c r="U31" s="3">
        <v>10</v>
      </c>
      <c r="V31" s="3">
        <v>10</v>
      </c>
      <c r="W31" s="3">
        <v>10</v>
      </c>
      <c r="X31" s="3">
        <v>10</v>
      </c>
      <c r="Y31" s="3">
        <v>10</v>
      </c>
      <c r="Z31" s="3">
        <v>10</v>
      </c>
      <c r="AA31" s="3">
        <v>10</v>
      </c>
      <c r="AB31" s="8">
        <f t="shared" si="1"/>
        <v>120</v>
      </c>
      <c r="AC31" s="3">
        <v>10</v>
      </c>
      <c r="AD31" s="3">
        <v>10</v>
      </c>
      <c r="AE31" s="3">
        <v>10</v>
      </c>
      <c r="AF31" s="3">
        <v>10</v>
      </c>
      <c r="AG31" s="3">
        <v>10</v>
      </c>
      <c r="AH31" s="3">
        <v>10</v>
      </c>
      <c r="AI31" s="3">
        <v>10</v>
      </c>
      <c r="AJ31" s="3">
        <v>10</v>
      </c>
      <c r="AK31" s="3">
        <v>10</v>
      </c>
      <c r="AL31" s="3">
        <v>10</v>
      </c>
      <c r="AM31" s="3">
        <v>10</v>
      </c>
      <c r="AN31" s="3">
        <v>10</v>
      </c>
      <c r="AO31" s="8">
        <f t="shared" si="2"/>
        <v>120</v>
      </c>
    </row>
    <row r="32" spans="1:41" s="9" customFormat="1" ht="14" customHeight="1" x14ac:dyDescent="0.15">
      <c r="A32" s="9" t="s">
        <v>71</v>
      </c>
      <c r="C32" s="10">
        <f>SUM(C8:C31)</f>
        <v>13868.54</v>
      </c>
      <c r="D32" s="10">
        <f t="shared" ref="D32:AC32" si="3">SUM(D8:D31)</f>
        <v>9533.5400000000009</v>
      </c>
      <c r="E32" s="10">
        <f t="shared" si="3"/>
        <v>9383.5400000000009</v>
      </c>
      <c r="F32" s="10">
        <f t="shared" si="3"/>
        <v>9233.5400000000009</v>
      </c>
      <c r="G32" s="10">
        <f t="shared" si="3"/>
        <v>13583.54</v>
      </c>
      <c r="H32" s="10">
        <f t="shared" si="3"/>
        <v>9233.5400000000009</v>
      </c>
      <c r="I32" s="10">
        <f t="shared" si="3"/>
        <v>9033.5400000000009</v>
      </c>
      <c r="J32" s="10">
        <f t="shared" si="3"/>
        <v>9033.5400000000009</v>
      </c>
      <c r="K32" s="10">
        <f t="shared" si="3"/>
        <v>9233.5400000000009</v>
      </c>
      <c r="L32" s="10">
        <f t="shared" si="3"/>
        <v>9433.5400000000009</v>
      </c>
      <c r="M32" s="10">
        <f t="shared" si="3"/>
        <v>9633.5400000000009</v>
      </c>
      <c r="N32" s="10">
        <f t="shared" si="3"/>
        <v>10342.37608058608</v>
      </c>
      <c r="O32" s="11">
        <f t="shared" si="0"/>
        <v>121546.31608058611</v>
      </c>
      <c r="P32" s="10">
        <f t="shared" si="3"/>
        <v>9883.5400000000009</v>
      </c>
      <c r="Q32" s="10">
        <f t="shared" si="3"/>
        <v>9483.5400000000009</v>
      </c>
      <c r="R32" s="10">
        <f t="shared" si="3"/>
        <v>10583.54</v>
      </c>
      <c r="S32" s="10">
        <f t="shared" si="3"/>
        <v>9683.5400000000009</v>
      </c>
      <c r="T32" s="10">
        <f t="shared" si="3"/>
        <v>13283.54</v>
      </c>
      <c r="U32" s="10">
        <f t="shared" si="3"/>
        <v>9683.5400000000009</v>
      </c>
      <c r="V32" s="10">
        <f t="shared" si="3"/>
        <v>9483.5400000000009</v>
      </c>
      <c r="W32" s="10">
        <f t="shared" si="3"/>
        <v>9483.5400000000009</v>
      </c>
      <c r="X32" s="10">
        <f t="shared" si="3"/>
        <v>9683.5400000000009</v>
      </c>
      <c r="Y32" s="10">
        <f t="shared" si="3"/>
        <v>9883.5400000000009</v>
      </c>
      <c r="Z32" s="10">
        <f t="shared" si="3"/>
        <v>10083.540000000001</v>
      </c>
      <c r="AA32" s="10">
        <f t="shared" si="3"/>
        <v>10792.37608058608</v>
      </c>
      <c r="AB32" s="11">
        <f t="shared" si="1"/>
        <v>122011.31608058611</v>
      </c>
      <c r="AC32" s="10">
        <f t="shared" si="3"/>
        <v>9933.5400000000009</v>
      </c>
      <c r="AD32" s="10">
        <f t="shared" ref="AD32" si="4">SUM(AD8:AD31)</f>
        <v>9533.5400000000009</v>
      </c>
      <c r="AE32" s="10">
        <f t="shared" ref="AE32" si="5">SUM(AE8:AE31)</f>
        <v>9883.5400000000009</v>
      </c>
      <c r="AF32" s="10">
        <f t="shared" ref="AF32" si="6">SUM(AF8:AF31)</f>
        <v>9733.5400000000009</v>
      </c>
      <c r="AG32" s="10">
        <f t="shared" ref="AG32" si="7">SUM(AG8:AG31)</f>
        <v>13333.54</v>
      </c>
      <c r="AH32" s="10">
        <f t="shared" ref="AH32" si="8">SUM(AH8:AH31)</f>
        <v>9733.5400000000009</v>
      </c>
      <c r="AI32" s="10">
        <f t="shared" ref="AI32" si="9">SUM(AI8:AI31)</f>
        <v>10283.540000000001</v>
      </c>
      <c r="AJ32" s="10">
        <f t="shared" ref="AJ32" si="10">SUM(AJ8:AJ31)</f>
        <v>9533.5400000000009</v>
      </c>
      <c r="AK32" s="10">
        <f t="shared" ref="AK32" si="11">SUM(AK8:AK31)</f>
        <v>9733.5400000000009</v>
      </c>
      <c r="AL32" s="10">
        <f t="shared" ref="AL32" si="12">SUM(AL8:AL31)</f>
        <v>9933.5400000000009</v>
      </c>
      <c r="AM32" s="10">
        <f t="shared" ref="AM32" si="13">SUM(AM8:AM31)</f>
        <v>10133.540000000001</v>
      </c>
      <c r="AN32" s="10">
        <f t="shared" ref="AN32" si="14">SUM(AN8:AN31)</f>
        <v>10842.37608058608</v>
      </c>
      <c r="AO32" s="11">
        <f>SUM(AC32:AN32)</f>
        <v>122611.31608058611</v>
      </c>
    </row>
    <row r="33" spans="1:42" x14ac:dyDescent="0.15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8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6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6"/>
    </row>
    <row r="34" spans="1:42" s="28" customFormat="1" ht="12" thickBot="1" x14ac:dyDescent="0.2">
      <c r="A34" s="28" t="s">
        <v>72</v>
      </c>
      <c r="C34" s="43">
        <f>C5-C32</f>
        <v>-14597.26899159664</v>
      </c>
      <c r="D34" s="43">
        <f t="shared" ref="D34:AO34" si="15">D5-D32</f>
        <v>-9184.0564565826335</v>
      </c>
      <c r="E34" s="43">
        <f t="shared" si="15"/>
        <v>-9041.8616619981331</v>
      </c>
      <c r="F34" s="43">
        <f t="shared" si="15"/>
        <v>-8450.0651517273582</v>
      </c>
      <c r="G34" s="43">
        <f t="shared" si="15"/>
        <v>-12407.28824929972</v>
      </c>
      <c r="H34" s="43">
        <f t="shared" si="15"/>
        <v>-8406.042334267042</v>
      </c>
      <c r="I34" s="43">
        <f t="shared" si="15"/>
        <v>-8550.5290873015874</v>
      </c>
      <c r="J34" s="43">
        <f t="shared" si="15"/>
        <v>-8833.9236951447256</v>
      </c>
      <c r="K34" s="43">
        <f t="shared" si="15"/>
        <v>-8875.521792717087</v>
      </c>
      <c r="L34" s="43">
        <f t="shared" si="15"/>
        <v>-8888.7074836601314</v>
      </c>
      <c r="M34" s="43">
        <f t="shared" si="15"/>
        <v>-8266.2066083099926</v>
      </c>
      <c r="N34" s="43">
        <f t="shared" si="15"/>
        <v>-9397.6857044356202</v>
      </c>
      <c r="O34" s="44">
        <f t="shared" si="15"/>
        <v>-114899.15721704069</v>
      </c>
      <c r="P34" s="43">
        <f t="shared" si="15"/>
        <v>-8598.0924876617319</v>
      </c>
      <c r="Q34" s="43">
        <f t="shared" si="15"/>
        <v>-8351.6539122315589</v>
      </c>
      <c r="R34" s="43">
        <f t="shared" si="15"/>
        <v>-9271.9220194744576</v>
      </c>
      <c r="S34" s="43">
        <f t="shared" si="15"/>
        <v>-8286.2255186519051</v>
      </c>
      <c r="T34" s="43">
        <f t="shared" si="15"/>
        <v>-11288.657602596595</v>
      </c>
      <c r="U34" s="43">
        <f t="shared" si="15"/>
        <v>-8133.8178889333522</v>
      </c>
      <c r="V34" s="43">
        <f t="shared" si="15"/>
        <v>-8498.0302405406619</v>
      </c>
      <c r="W34" s="43">
        <f t="shared" si="15"/>
        <v>-8651.591665110489</v>
      </c>
      <c r="X34" s="43">
        <f t="shared" si="15"/>
        <v>-8876.608338446491</v>
      </c>
      <c r="Y34" s="43">
        <f t="shared" si="15"/>
        <v>-9075.4545435952168</v>
      </c>
      <c r="Z34" s="43">
        <f t="shared" si="15"/>
        <v>-7933.9423831754921</v>
      </c>
      <c r="AA34" s="43">
        <f t="shared" si="15"/>
        <v>-9178.0196190472161</v>
      </c>
      <c r="AB34" s="44">
        <f t="shared" si="15"/>
        <v>-106144.01621946518</v>
      </c>
      <c r="AC34" s="43">
        <f t="shared" si="15"/>
        <v>-8483.2107859614443</v>
      </c>
      <c r="AD34" s="43">
        <f t="shared" si="15"/>
        <v>-8258.0501334651508</v>
      </c>
      <c r="AE34" s="43">
        <f t="shared" si="15"/>
        <v>-8472.0817696490376</v>
      </c>
      <c r="AF34" s="43">
        <f t="shared" si="15"/>
        <v>-8186.1134058329217</v>
      </c>
      <c r="AG34" s="43">
        <f t="shared" si="15"/>
        <v>-11009.067434503213</v>
      </c>
      <c r="AH34" s="43">
        <f t="shared" si="15"/>
        <v>-7946.4890855165595</v>
      </c>
      <c r="AI34" s="43">
        <f t="shared" si="15"/>
        <v>-9014.5019377162644</v>
      </c>
      <c r="AJ34" s="43">
        <f t="shared" si="15"/>
        <v>-8439.3412852199708</v>
      </c>
      <c r="AK34" s="43">
        <f t="shared" si="15"/>
        <v>-8678.2122689075641</v>
      </c>
      <c r="AL34" s="43">
        <f t="shared" si="15"/>
        <v>-8897.6744537815121</v>
      </c>
      <c r="AM34" s="43">
        <f t="shared" si="15"/>
        <v>-7608.3674839347514</v>
      </c>
      <c r="AN34" s="43">
        <f t="shared" si="15"/>
        <v>-8938.8189871604736</v>
      </c>
      <c r="AO34" s="44">
        <f t="shared" si="15"/>
        <v>-103931.92903164889</v>
      </c>
    </row>
    <row r="35" spans="1:42" x14ac:dyDescent="0.15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8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6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6"/>
    </row>
    <row r="36" spans="1:42" s="46" customFormat="1" outlineLevel="1" x14ac:dyDescent="0.15">
      <c r="A36" s="45" t="s">
        <v>89</v>
      </c>
      <c r="C36" s="47">
        <f>Umsatzplanung!C40</f>
        <v>138.45850840336135</v>
      </c>
      <c r="D36" s="47">
        <f>Umsatzplanung!D40</f>
        <v>199.7877275910364</v>
      </c>
      <c r="E36" s="47">
        <f>Umsatzplanung!E40</f>
        <v>260.42396125116716</v>
      </c>
      <c r="F36" s="47">
        <f>Umsatzplanung!F40</f>
        <v>280.00080240429509</v>
      </c>
      <c r="G36" s="47">
        <f>Umsatzplanung!G40</f>
        <v>220.16150210084032</v>
      </c>
      <c r="H36" s="47">
        <f>Umsatzplanung!H40</f>
        <v>168.1182889822596</v>
      </c>
      <c r="I36" s="47">
        <f>Umsatzplanung!I40</f>
        <v>159.62921626984127</v>
      </c>
      <c r="J36" s="47">
        <f>Umsatzplanung!J40</f>
        <v>213.47419176003734</v>
      </c>
      <c r="K36" s="47">
        <f>Umsatzplanung!K40</f>
        <v>286.89600840336129</v>
      </c>
      <c r="L36" s="47">
        <f>Umsatzplanung!L40</f>
        <v>369.70777894491135</v>
      </c>
      <c r="M36" s="47">
        <f>Umsatzplanung!M40</f>
        <v>346.52741304855277</v>
      </c>
      <c r="N36" s="47">
        <f>Umsatzplanung!N40</f>
        <v>352.88803021208486</v>
      </c>
      <c r="O36" s="48">
        <f>Umsatzplanung!O40</f>
        <v>2996.0734293717487</v>
      </c>
      <c r="P36" s="47">
        <f>Umsatzplanung!P40</f>
        <v>360.84033613445376</v>
      </c>
      <c r="Q36" s="47">
        <f>Umsatzplanung!Q40</f>
        <v>390.01700680272108</v>
      </c>
      <c r="R36" s="47">
        <f>Umsatzplanung!R40</f>
        <v>416.37548352674406</v>
      </c>
      <c r="S36" s="47">
        <f>Umsatzplanung!S40</f>
        <v>440.43150593570761</v>
      </c>
      <c r="T36" s="47">
        <f>Umsatzplanung!T40</f>
        <v>367.23195945044688</v>
      </c>
      <c r="U36" s="47">
        <f>Umsatzplanung!U40</f>
        <v>290.45898359343744</v>
      </c>
      <c r="V36" s="47">
        <f>Umsatzplanung!V40</f>
        <v>276.64425770308128</v>
      </c>
      <c r="W36" s="47">
        <f>Umsatzplanung!W40</f>
        <v>305.82092837134854</v>
      </c>
      <c r="X36" s="47">
        <f>Umsatzplanung!X40</f>
        <v>371.08163265306126</v>
      </c>
      <c r="Y36" s="47">
        <f>Umsatzplanung!Y40</f>
        <v>491.87748432706417</v>
      </c>
      <c r="Z36" s="47">
        <f>Umsatzplanung!Z40</f>
        <v>458.85114045618246</v>
      </c>
      <c r="AA36" s="47">
        <f>Umsatzplanung!AA40</f>
        <v>439.53188726470984</v>
      </c>
      <c r="AB36" s="48">
        <f>Umsatzplanung!AB40</f>
        <v>4609.162606218958</v>
      </c>
      <c r="AC36" s="47">
        <f>Umsatzplanung!AC40</f>
        <v>436.72612951062774</v>
      </c>
      <c r="AD36" s="47">
        <f>Umsatzplanung!AD40</f>
        <v>469.94560553633215</v>
      </c>
      <c r="AE36" s="47">
        <f>Umsatzplanung!AE40</f>
        <v>510.88868017795357</v>
      </c>
      <c r="AF36" s="47">
        <f>Umsatzplanung!AF40</f>
        <v>551.83175481957494</v>
      </c>
      <c r="AG36" s="47">
        <f>Umsatzplanung!AG40</f>
        <v>470.97008403361349</v>
      </c>
      <c r="AH36" s="47">
        <f>Umsatzplanung!AH40</f>
        <v>395.00802768166085</v>
      </c>
      <c r="AI36" s="47">
        <f>Umsatzplanung!AI40</f>
        <v>382.13536332179928</v>
      </c>
      <c r="AJ36" s="47">
        <f>Umsatzplanung!AJ40</f>
        <v>415.35483934750368</v>
      </c>
      <c r="AK36" s="47">
        <f>Umsatzplanung!AK40</f>
        <v>489.51739001482952</v>
      </c>
      <c r="AL36" s="47">
        <f>Umsatzplanung!AL40</f>
        <v>626.76933267424613</v>
      </c>
      <c r="AM36" s="47">
        <f>Umsatzplanung!AM40</f>
        <v>588.65024221453291</v>
      </c>
      <c r="AN36" s="47">
        <f>Umsatzplanung!AN40</f>
        <v>573.203044982699</v>
      </c>
      <c r="AO36" s="48">
        <f>Umsatzplanung!AO40</f>
        <v>5911.0004943153735</v>
      </c>
      <c r="AP36" s="47"/>
    </row>
    <row r="37" spans="1:42" s="46" customFormat="1" outlineLevel="1" x14ac:dyDescent="0.15">
      <c r="A37" s="46" t="s">
        <v>88</v>
      </c>
      <c r="B37" s="13">
        <v>0.17</v>
      </c>
      <c r="C37" s="47">
        <f>SUM(C12:C31)*$B37</f>
        <v>997.90000000000009</v>
      </c>
      <c r="D37" s="47">
        <f t="shared" ref="D37:AO37" si="16">SUM(D12:D31)*$B37</f>
        <v>260.95000000000005</v>
      </c>
      <c r="E37" s="47">
        <f t="shared" si="16"/>
        <v>235.45000000000002</v>
      </c>
      <c r="F37" s="47">
        <f t="shared" si="16"/>
        <v>209.95000000000002</v>
      </c>
      <c r="G37" s="47">
        <f t="shared" si="16"/>
        <v>949.45</v>
      </c>
      <c r="H37" s="47">
        <f t="shared" si="16"/>
        <v>209.95000000000002</v>
      </c>
      <c r="I37" s="47">
        <f t="shared" si="16"/>
        <v>175.95000000000002</v>
      </c>
      <c r="J37" s="47">
        <f t="shared" si="16"/>
        <v>175.95000000000002</v>
      </c>
      <c r="K37" s="47">
        <f t="shared" si="16"/>
        <v>209.95000000000002</v>
      </c>
      <c r="L37" s="47">
        <f t="shared" si="16"/>
        <v>243.95000000000002</v>
      </c>
      <c r="M37" s="47">
        <f t="shared" si="16"/>
        <v>277.95000000000005</v>
      </c>
      <c r="N37" s="47">
        <f t="shared" si="16"/>
        <v>311.95000000000005</v>
      </c>
      <c r="O37" s="48">
        <f t="shared" si="16"/>
        <v>4259.3500000000004</v>
      </c>
      <c r="P37" s="47">
        <f t="shared" si="16"/>
        <v>243.95000000000002</v>
      </c>
      <c r="Q37" s="47">
        <f t="shared" si="16"/>
        <v>175.95000000000002</v>
      </c>
      <c r="R37" s="47">
        <f t="shared" si="16"/>
        <v>362.95000000000005</v>
      </c>
      <c r="S37" s="47">
        <f t="shared" si="16"/>
        <v>209.95000000000002</v>
      </c>
      <c r="T37" s="47">
        <f t="shared" si="16"/>
        <v>821.95</v>
      </c>
      <c r="U37" s="47">
        <f t="shared" si="16"/>
        <v>209.95000000000002</v>
      </c>
      <c r="V37" s="47">
        <f t="shared" si="16"/>
        <v>175.95000000000002</v>
      </c>
      <c r="W37" s="47">
        <f t="shared" si="16"/>
        <v>175.95000000000002</v>
      </c>
      <c r="X37" s="47">
        <f t="shared" si="16"/>
        <v>209.95000000000002</v>
      </c>
      <c r="Y37" s="47">
        <f t="shared" si="16"/>
        <v>243.95000000000002</v>
      </c>
      <c r="Z37" s="47">
        <f t="shared" si="16"/>
        <v>277.95000000000005</v>
      </c>
      <c r="AA37" s="47">
        <f t="shared" si="16"/>
        <v>311.95000000000005</v>
      </c>
      <c r="AB37" s="48">
        <f t="shared" si="16"/>
        <v>3420.4</v>
      </c>
      <c r="AC37" s="47">
        <f t="shared" si="16"/>
        <v>252.45000000000002</v>
      </c>
      <c r="AD37" s="47">
        <f t="shared" si="16"/>
        <v>184.45000000000002</v>
      </c>
      <c r="AE37" s="47">
        <f t="shared" si="16"/>
        <v>243.95000000000002</v>
      </c>
      <c r="AF37" s="47">
        <f t="shared" si="16"/>
        <v>218.45000000000002</v>
      </c>
      <c r="AG37" s="47">
        <f t="shared" si="16"/>
        <v>830.45</v>
      </c>
      <c r="AH37" s="47">
        <f t="shared" si="16"/>
        <v>218.45000000000002</v>
      </c>
      <c r="AI37" s="47">
        <f t="shared" si="16"/>
        <v>311.95000000000005</v>
      </c>
      <c r="AJ37" s="47">
        <f t="shared" si="16"/>
        <v>184.45000000000002</v>
      </c>
      <c r="AK37" s="47">
        <f t="shared" si="16"/>
        <v>218.45000000000002</v>
      </c>
      <c r="AL37" s="47">
        <f t="shared" si="16"/>
        <v>252.45000000000002</v>
      </c>
      <c r="AM37" s="47">
        <f t="shared" si="16"/>
        <v>286.45000000000005</v>
      </c>
      <c r="AN37" s="47">
        <f t="shared" si="16"/>
        <v>320.45000000000005</v>
      </c>
      <c r="AO37" s="48">
        <f t="shared" si="16"/>
        <v>3522.4</v>
      </c>
      <c r="AP37" s="47"/>
    </row>
    <row r="38" spans="1:42" s="46" customFormat="1" outlineLevel="1" x14ac:dyDescent="0.15">
      <c r="A38" s="45" t="s">
        <v>90</v>
      </c>
      <c r="C38" s="47">
        <f>377.1</f>
        <v>377.1</v>
      </c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8">
        <f>SUM(C38:N38)</f>
        <v>377.1</v>
      </c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8">
        <f>SUM(P38:AA38)</f>
        <v>0</v>
      </c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8">
        <f>SUM(AC38:AN38)</f>
        <v>0</v>
      </c>
      <c r="AP38" s="47"/>
    </row>
    <row r="39" spans="1:42" s="46" customFormat="1" outlineLevel="1" x14ac:dyDescent="0.15">
      <c r="A39" s="46" t="s">
        <v>91</v>
      </c>
      <c r="C39" s="47">
        <f>Umsatzplanung!C41</f>
        <v>0</v>
      </c>
      <c r="D39" s="47">
        <f>Umsatzplanung!D41</f>
        <v>266.18960084033614</v>
      </c>
      <c r="E39" s="47">
        <f>Umsatzplanung!E41</f>
        <v>325.34284547152191</v>
      </c>
      <c r="F39" s="47">
        <f>Umsatzplanung!F41</f>
        <v>428.86102357609712</v>
      </c>
      <c r="G39" s="47">
        <f>Umsatzplanung!G41</f>
        <v>443.64933473389362</v>
      </c>
      <c r="H39" s="47">
        <f>Umsatzplanung!H41</f>
        <v>325.34284547152191</v>
      </c>
      <c r="I39" s="47">
        <f>Umsatzplanung!I41</f>
        <v>251.4012896825397</v>
      </c>
      <c r="J39" s="47">
        <f>Umsatzplanung!J41</f>
        <v>251.4012896825397</v>
      </c>
      <c r="K39" s="47">
        <f>Umsatzplanung!K41</f>
        <v>354.91946778711485</v>
      </c>
      <c r="L39" s="47">
        <f>Umsatzplanung!L41</f>
        <v>473.22595704948651</v>
      </c>
      <c r="M39" s="47">
        <f>Umsatzplanung!M41</f>
        <v>606.3207574696545</v>
      </c>
      <c r="N39" s="47">
        <f>Umsatzplanung!N41</f>
        <v>532.37920168067228</v>
      </c>
      <c r="O39" s="48">
        <f>Umsatzplanung!O41</f>
        <v>4259.0336134453783</v>
      </c>
      <c r="P39" s="47">
        <f>Umsatzplanung!P41</f>
        <v>605.07536347872497</v>
      </c>
      <c r="Q39" s="47">
        <f>Umsatzplanung!Q41</f>
        <v>605.07536347872497</v>
      </c>
      <c r="R39" s="47">
        <f>Umsatzplanung!R41</f>
        <v>665.58289982659733</v>
      </c>
      <c r="S39" s="47">
        <f>Umsatzplanung!S41</f>
        <v>705.92125739184587</v>
      </c>
      <c r="T39" s="47">
        <f>Umsatzplanung!T41</f>
        <v>746.25961495709396</v>
      </c>
      <c r="U39" s="47">
        <f>Umsatzplanung!U41</f>
        <v>584.90618469610081</v>
      </c>
      <c r="V39" s="47">
        <f>Umsatzplanung!V41</f>
        <v>463.89111200035569</v>
      </c>
      <c r="W39" s="47">
        <f>Umsatzplanung!W41</f>
        <v>463.89111200035569</v>
      </c>
      <c r="X39" s="47">
        <f>Umsatzplanung!X41</f>
        <v>524.39864834822822</v>
      </c>
      <c r="Y39" s="47">
        <f>Umsatzplanung!Y41</f>
        <v>645.41372104397317</v>
      </c>
      <c r="Z39" s="47">
        <f>Umsatzplanung!Z41</f>
        <v>867.27468765283902</v>
      </c>
      <c r="AA39" s="47">
        <f>Umsatzplanung!AA41</f>
        <v>746.25961495709396</v>
      </c>
      <c r="AB39" s="48">
        <f>Umsatzplanung!AB41</f>
        <v>7623.949579831934</v>
      </c>
      <c r="AC39" s="47">
        <f>Umsatzplanung!AC41</f>
        <v>712.28868017795355</v>
      </c>
      <c r="AD39" s="47">
        <f>Umsatzplanung!AD41</f>
        <v>712.28868017795355</v>
      </c>
      <c r="AE39" s="47">
        <f>Umsatzplanung!AE41</f>
        <v>779.06574394463678</v>
      </c>
      <c r="AF39" s="47">
        <f>Umsatzplanung!AF41</f>
        <v>845.84280771132001</v>
      </c>
      <c r="AG39" s="47">
        <f>Umsatzplanung!AG41</f>
        <v>912.61987147800301</v>
      </c>
      <c r="AH39" s="47">
        <f>Umsatzplanung!AH41</f>
        <v>734.54770143351459</v>
      </c>
      <c r="AI39" s="47">
        <f>Umsatzplanung!AI41</f>
        <v>623.2525951557094</v>
      </c>
      <c r="AJ39" s="47">
        <f>Umsatzplanung!AJ41</f>
        <v>623.2525951557094</v>
      </c>
      <c r="AK39" s="47">
        <f>Umsatzplanung!AK41</f>
        <v>690.0296589223924</v>
      </c>
      <c r="AL39" s="47">
        <f>Umsatzplanung!AL41</f>
        <v>823.58378645575885</v>
      </c>
      <c r="AM39" s="47">
        <f>Umsatzplanung!AM41</f>
        <v>1068.4330202669303</v>
      </c>
      <c r="AN39" s="47">
        <f>Umsatzplanung!AN41</f>
        <v>934.87889273356404</v>
      </c>
      <c r="AO39" s="48">
        <f>Umsatzplanung!AO41</f>
        <v>9460.0840336134461</v>
      </c>
      <c r="AP39" s="47"/>
    </row>
    <row r="40" spans="1:42" s="9" customFormat="1" x14ac:dyDescent="0.15">
      <c r="A40" s="9" t="s">
        <v>92</v>
      </c>
      <c r="C40" s="10">
        <f>SUM(C36:C38)-C39</f>
        <v>1513.4585084033615</v>
      </c>
      <c r="D40" s="10">
        <f t="shared" ref="D40:P40" si="17">SUM(D36:D38)-D39</f>
        <v>194.54812675070031</v>
      </c>
      <c r="E40" s="10">
        <f t="shared" si="17"/>
        <v>170.53111577964529</v>
      </c>
      <c r="F40" s="10">
        <f t="shared" si="17"/>
        <v>61.089778828198007</v>
      </c>
      <c r="G40" s="10">
        <f t="shared" si="17"/>
        <v>725.9621673669468</v>
      </c>
      <c r="H40" s="10">
        <f t="shared" si="17"/>
        <v>52.725443510737705</v>
      </c>
      <c r="I40" s="10">
        <f t="shared" si="17"/>
        <v>84.177926587301556</v>
      </c>
      <c r="J40" s="10">
        <f t="shared" si="17"/>
        <v>138.02290207749769</v>
      </c>
      <c r="K40" s="10">
        <f t="shared" si="17"/>
        <v>141.92654061624648</v>
      </c>
      <c r="L40" s="10">
        <f t="shared" si="17"/>
        <v>140.43182189542483</v>
      </c>
      <c r="M40" s="10">
        <f t="shared" si="17"/>
        <v>18.156655578898267</v>
      </c>
      <c r="N40" s="10">
        <f t="shared" si="17"/>
        <v>132.45882853141268</v>
      </c>
      <c r="O40" s="11">
        <f t="shared" si="17"/>
        <v>3373.4898159263712</v>
      </c>
      <c r="P40" s="10">
        <f t="shared" si="17"/>
        <v>-0.28502734427115684</v>
      </c>
      <c r="Q40" s="10">
        <f t="shared" ref="Q40" si="18">SUM(Q36:Q38)-Q39</f>
        <v>-39.108356676003837</v>
      </c>
      <c r="R40" s="10">
        <f t="shared" ref="R40" si="19">SUM(R36:R38)-R39</f>
        <v>113.74258370014684</v>
      </c>
      <c r="S40" s="10">
        <f t="shared" ref="S40" si="20">SUM(S36:S38)-S39</f>
        <v>-55.53975145613822</v>
      </c>
      <c r="T40" s="10">
        <f t="shared" ref="T40" si="21">SUM(T36:T38)-T39</f>
        <v>442.92234449335285</v>
      </c>
      <c r="U40" s="10">
        <f t="shared" ref="U40" si="22">SUM(U36:U38)-U39</f>
        <v>-84.497201102663325</v>
      </c>
      <c r="V40" s="10">
        <f t="shared" ref="V40" si="23">SUM(V36:V38)-V39</f>
        <v>-11.296854297274365</v>
      </c>
      <c r="W40" s="10">
        <f t="shared" ref="W40" si="24">SUM(W36:W38)-W39</f>
        <v>17.879816370992842</v>
      </c>
      <c r="X40" s="10">
        <f t="shared" ref="X40" si="25">SUM(X36:X38)-X39</f>
        <v>56.63298430483303</v>
      </c>
      <c r="Y40" s="10">
        <f t="shared" ref="Y40" si="26">SUM(Y36:Y38)-Y39</f>
        <v>90.413763283091043</v>
      </c>
      <c r="Z40" s="10">
        <f t="shared" ref="Z40" si="27">SUM(Z36:Z38)-Z39</f>
        <v>-130.47354719665645</v>
      </c>
      <c r="AA40" s="10">
        <f t="shared" ref="AA40" si="28">SUM(AA36:AA38)-AA39</f>
        <v>5.2222723076159809</v>
      </c>
      <c r="AB40" s="11">
        <f t="shared" ref="AB40:AC40" si="29">SUM(AB36:AB38)-AB39</f>
        <v>405.61302638702455</v>
      </c>
      <c r="AC40" s="10">
        <f t="shared" si="29"/>
        <v>-23.112550667325763</v>
      </c>
      <c r="AD40" s="10">
        <f t="shared" ref="AD40" si="30">SUM(AD36:AD38)-AD39</f>
        <v>-57.893074641621411</v>
      </c>
      <c r="AE40" s="10">
        <f t="shared" ref="AE40" si="31">SUM(AE36:AE38)-AE39</f>
        <v>-24.227063766683159</v>
      </c>
      <c r="AF40" s="10">
        <f t="shared" ref="AF40" si="32">SUM(AF36:AF38)-AF39</f>
        <v>-75.561052891745021</v>
      </c>
      <c r="AG40" s="10">
        <f t="shared" ref="AG40" si="33">SUM(AG36:AG38)-AG39</f>
        <v>388.80021255561041</v>
      </c>
      <c r="AH40" s="10">
        <f t="shared" ref="AH40" si="34">SUM(AH36:AH38)-AH39</f>
        <v>-121.08967375185375</v>
      </c>
      <c r="AI40" s="10">
        <f t="shared" ref="AI40" si="35">SUM(AI36:AI38)-AI39</f>
        <v>70.832768166089977</v>
      </c>
      <c r="AJ40" s="10">
        <f t="shared" ref="AJ40" si="36">SUM(AJ36:AJ38)-AJ39</f>
        <v>-23.44775580820567</v>
      </c>
      <c r="AK40" s="10">
        <f t="shared" ref="AK40" si="37">SUM(AK36:AK38)-AK39</f>
        <v>17.937731092437161</v>
      </c>
      <c r="AL40" s="10">
        <f t="shared" ref="AL40" si="38">SUM(AL36:AL38)-AL39</f>
        <v>55.63554621848732</v>
      </c>
      <c r="AM40" s="10">
        <f t="shared" ref="AM40" si="39">SUM(AM36:AM38)-AM39</f>
        <v>-193.33277805239732</v>
      </c>
      <c r="AN40" s="10">
        <f t="shared" ref="AN40" si="40">SUM(AN36:AN38)-AN39</f>
        <v>-41.225847750865</v>
      </c>
      <c r="AO40" s="11">
        <f t="shared" ref="AO40" si="41">SUM(AO36:AO38)-AO39</f>
        <v>-26.683539298071992</v>
      </c>
      <c r="AP40" s="10"/>
    </row>
    <row r="41" spans="1:42" x14ac:dyDescent="0.15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8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6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6"/>
      <c r="AP41" s="3"/>
    </row>
    <row r="42" spans="1:42" s="9" customFormat="1" x14ac:dyDescent="0.15">
      <c r="A42" s="9" t="s">
        <v>93</v>
      </c>
      <c r="C42" s="10"/>
      <c r="D42" s="10"/>
      <c r="E42" s="10"/>
      <c r="F42" s="10">
        <f>SUM(C40:E40)</f>
        <v>1878.537750933707</v>
      </c>
      <c r="G42" s="10"/>
      <c r="H42" s="10"/>
      <c r="I42" s="10">
        <f>SUM(F40:H40)</f>
        <v>839.77738970588257</v>
      </c>
      <c r="J42" s="10"/>
      <c r="K42" s="10"/>
      <c r="L42" s="10">
        <f>SUM(I40:K40)</f>
        <v>364.12736928104573</v>
      </c>
      <c r="M42" s="10"/>
      <c r="N42" s="10"/>
      <c r="O42" s="11"/>
      <c r="P42" s="10">
        <f>SUM(L40:N40)</f>
        <v>291.04730600573578</v>
      </c>
      <c r="Q42" s="10"/>
      <c r="R42" s="10"/>
      <c r="S42" s="10">
        <f>SUM(P40:R40)</f>
        <v>74.349199679871845</v>
      </c>
      <c r="T42" s="10"/>
      <c r="U42" s="10"/>
      <c r="V42" s="10">
        <f>SUM(S40:U40)</f>
        <v>302.88539193455131</v>
      </c>
      <c r="W42" s="10"/>
      <c r="X42" s="10"/>
      <c r="Y42" s="10">
        <f>SUM(V40:X40)</f>
        <v>63.215946378551507</v>
      </c>
      <c r="Z42" s="10"/>
      <c r="AA42" s="10"/>
      <c r="AB42" s="11"/>
      <c r="AC42" s="10">
        <f>SUM(Y40:AA40)</f>
        <v>-34.83751160594943</v>
      </c>
      <c r="AD42" s="10"/>
      <c r="AE42" s="10"/>
      <c r="AF42" s="10">
        <f>SUM(AC40:AE40)</f>
        <v>-105.23268907563033</v>
      </c>
      <c r="AG42" s="10"/>
      <c r="AH42" s="10"/>
      <c r="AI42" s="10">
        <f>SUM(AF40:AH40)</f>
        <v>192.14948591201164</v>
      </c>
      <c r="AJ42" s="10"/>
      <c r="AK42" s="10"/>
      <c r="AL42" s="10">
        <f>SUM(AI40:AK40)</f>
        <v>65.322743450321468</v>
      </c>
      <c r="AM42" s="10"/>
      <c r="AN42" s="10"/>
      <c r="AO42" s="11"/>
      <c r="AP42" s="10"/>
    </row>
    <row r="43" spans="1:42" outlineLevel="1" x14ac:dyDescent="0.15">
      <c r="A43" t="s">
        <v>94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8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6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6"/>
      <c r="AP43" s="3"/>
    </row>
    <row r="44" spans="1:42" outlineLevel="1" x14ac:dyDescent="0.15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8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6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6"/>
      <c r="AP44" s="3"/>
    </row>
    <row r="45" spans="1:42" outlineLevel="1" x14ac:dyDescent="0.15">
      <c r="A45" s="2" t="s">
        <v>99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8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6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6"/>
      <c r="AP45" s="3"/>
    </row>
    <row r="46" spans="1:42" outlineLevel="1" x14ac:dyDescent="0.15">
      <c r="A46" t="s">
        <v>98</v>
      </c>
    </row>
    <row r="47" spans="1:42" outlineLevel="1" x14ac:dyDescent="0.15">
      <c r="A47" t="s">
        <v>100</v>
      </c>
    </row>
    <row r="48" spans="1:42" outlineLevel="1" x14ac:dyDescent="0.15"/>
    <row r="49" spans="1:1" x14ac:dyDescent="0.15">
      <c r="A49" t="s">
        <v>101</v>
      </c>
    </row>
    <row r="50" spans="1:1" x14ac:dyDescent="0.15">
      <c r="A50" t="s">
        <v>102</v>
      </c>
    </row>
  </sheetData>
  <phoneticPr fontId="13" type="noConversion"/>
  <printOptions horizontalCentered="1"/>
  <pageMargins left="0.25" right="0.25" top="0.66" bottom="0.75000000000000011" header="0.30000000000000004" footer="0.30000000000000004"/>
  <pageSetup paperSize="9" scale="80" orientation="landscape" horizontalDpi="0" verticalDpi="0"/>
  <headerFooter>
    <oddHeader>&amp;L&amp;"Calibri,Standard"&amp;K000000Winfrid Tiede
post@winfridtiede.de&amp;R&amp;"Calibri,Standard"&amp;K000000Plan GuV</oddHeader>
    <oddFooter>&amp;R&amp;"Calibri,Standard"&amp;K000000Seite &amp;P von &amp;N</oddFooter>
  </headerFooter>
  <colBreaks count="2" manualBreakCount="2">
    <brk id="15" max="1048575" man="1"/>
    <brk id="2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0C0"/>
  </sheetPr>
  <dimension ref="A1:BV26"/>
  <sheetViews>
    <sheetView zoomScale="180" zoomScaleNormal="180" zoomScalePageLayoutView="1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O5" sqref="AO5"/>
    </sheetView>
  </sheetViews>
  <sheetFormatPr baseColWidth="10" defaultColWidth="8.25" defaultRowHeight="11" outlineLevelCol="1" x14ac:dyDescent="0.15"/>
  <cols>
    <col min="1" max="1" width="30.5" bestFit="1" customWidth="1"/>
    <col min="2" max="2" width="5.75" bestFit="1" customWidth="1"/>
    <col min="3" max="12" width="9.75" bestFit="1" customWidth="1" outlineLevel="1"/>
    <col min="13" max="14" width="10.75" bestFit="1" customWidth="1" outlineLevel="1"/>
    <col min="15" max="15" width="11" style="5" bestFit="1" customWidth="1"/>
    <col min="16" max="27" width="10.75" bestFit="1" customWidth="1" outlineLevel="1"/>
    <col min="28" max="28" width="11" style="4" bestFit="1" customWidth="1"/>
    <col min="29" max="40" width="10.75" bestFit="1" customWidth="1" outlineLevel="1"/>
    <col min="41" max="41" width="11" style="4" bestFit="1" customWidth="1"/>
  </cols>
  <sheetData>
    <row r="1" spans="1:74" s="25" customFormat="1" x14ac:dyDescent="0.15">
      <c r="C1" s="26">
        <v>2018</v>
      </c>
      <c r="O1" s="27">
        <v>2018</v>
      </c>
      <c r="P1" s="26">
        <v>2019</v>
      </c>
      <c r="AB1" s="27">
        <v>2019</v>
      </c>
      <c r="AC1" s="26">
        <v>2020</v>
      </c>
      <c r="AO1" s="27">
        <v>2020</v>
      </c>
    </row>
    <row r="2" spans="1:74" s="24" customFormat="1" x14ac:dyDescent="0.15">
      <c r="B2" s="29" t="s">
        <v>23</v>
      </c>
      <c r="C2" s="30">
        <v>1</v>
      </c>
      <c r="D2" s="30">
        <v>2</v>
      </c>
      <c r="E2" s="30">
        <v>3</v>
      </c>
      <c r="F2" s="30">
        <v>4</v>
      </c>
      <c r="G2" s="30">
        <v>5</v>
      </c>
      <c r="H2" s="30">
        <v>6</v>
      </c>
      <c r="I2" s="30">
        <v>7</v>
      </c>
      <c r="J2" s="30">
        <v>8</v>
      </c>
      <c r="K2" s="30">
        <v>9</v>
      </c>
      <c r="L2" s="30">
        <v>10</v>
      </c>
      <c r="M2" s="30">
        <v>11</v>
      </c>
      <c r="N2" s="30">
        <v>12</v>
      </c>
      <c r="O2" s="31" t="s">
        <v>2</v>
      </c>
      <c r="P2" s="30">
        <v>1</v>
      </c>
      <c r="Q2" s="30">
        <v>2</v>
      </c>
      <c r="R2" s="30">
        <v>3</v>
      </c>
      <c r="S2" s="30">
        <v>4</v>
      </c>
      <c r="T2" s="30">
        <v>5</v>
      </c>
      <c r="U2" s="30">
        <v>6</v>
      </c>
      <c r="V2" s="30">
        <v>7</v>
      </c>
      <c r="W2" s="30">
        <v>8</v>
      </c>
      <c r="X2" s="30">
        <v>9</v>
      </c>
      <c r="Y2" s="30">
        <v>10</v>
      </c>
      <c r="Z2" s="30">
        <v>11</v>
      </c>
      <c r="AA2" s="30">
        <v>12</v>
      </c>
      <c r="AB2" s="31" t="s">
        <v>2</v>
      </c>
      <c r="AC2" s="30">
        <v>1</v>
      </c>
      <c r="AD2" s="30">
        <v>2</v>
      </c>
      <c r="AE2" s="30">
        <v>3</v>
      </c>
      <c r="AF2" s="30">
        <v>4</v>
      </c>
      <c r="AG2" s="30">
        <v>5</v>
      </c>
      <c r="AH2" s="30">
        <v>6</v>
      </c>
      <c r="AI2" s="30">
        <v>7</v>
      </c>
      <c r="AJ2" s="30">
        <v>8</v>
      </c>
      <c r="AK2" s="30">
        <v>9</v>
      </c>
      <c r="AL2" s="30">
        <v>10</v>
      </c>
      <c r="AM2" s="30">
        <v>11</v>
      </c>
      <c r="AN2" s="30">
        <v>12</v>
      </c>
      <c r="AO2" s="31" t="s">
        <v>2</v>
      </c>
    </row>
    <row r="3" spans="1:74" x14ac:dyDescent="0.15">
      <c r="A3" t="s">
        <v>103</v>
      </c>
      <c r="C3" s="3">
        <v>0</v>
      </c>
      <c r="D3" s="3">
        <f>C18</f>
        <v>-16720.477500000001</v>
      </c>
      <c r="E3" s="3">
        <f t="shared" ref="E3:N3" si="0">D18</f>
        <v>-25838.132083333334</v>
      </c>
      <c r="F3" s="3">
        <f t="shared" si="0"/>
        <v>-35192.177361111113</v>
      </c>
      <c r="G3" s="3">
        <f t="shared" si="0"/>
        <v>-41614.844540732964</v>
      </c>
      <c r="H3" s="3">
        <f t="shared" si="0"/>
        <v>-53798.644957399629</v>
      </c>
      <c r="I3" s="3">
        <f t="shared" si="0"/>
        <v>-62047.462735177411</v>
      </c>
      <c r="J3" s="3">
        <f t="shared" si="0"/>
        <v>-69666.442359360415</v>
      </c>
      <c r="K3" s="3">
        <f t="shared" si="0"/>
        <v>-78462.438956582642</v>
      </c>
      <c r="L3" s="3">
        <f t="shared" si="0"/>
        <v>-87778.773370502051</v>
      </c>
      <c r="M3" s="3">
        <f t="shared" si="0"/>
        <v>-96708.671387362643</v>
      </c>
      <c r="N3" s="3">
        <f t="shared" si="0"/>
        <v>-105223.92073183761</v>
      </c>
      <c r="O3" s="8">
        <f>C3</f>
        <v>0</v>
      </c>
      <c r="P3" s="3">
        <f>N18</f>
        <v>-113933.27918421857</v>
      </c>
      <c r="Q3" s="3">
        <f>P18</f>
        <v>-121996.08933853029</v>
      </c>
      <c r="R3" s="3">
        <f t="shared" ref="R3:AA3" si="1">Q18</f>
        <v>-130132.68489408585</v>
      </c>
      <c r="S3" s="3">
        <f t="shared" si="1"/>
        <v>-139155.39949726046</v>
      </c>
      <c r="T3" s="3">
        <f t="shared" si="1"/>
        <v>-147101.78606477636</v>
      </c>
      <c r="U3" s="3">
        <f t="shared" si="1"/>
        <v>-158011.4160118663</v>
      </c>
      <c r="V3" s="3">
        <f t="shared" si="1"/>
        <v>-165850.786699697</v>
      </c>
      <c r="W3" s="3">
        <f t="shared" si="1"/>
        <v>-173858.68469400585</v>
      </c>
      <c r="X3" s="3">
        <f t="shared" si="1"/>
        <v>-182352.20617548731</v>
      </c>
      <c r="Y3" s="3">
        <f t="shared" si="1"/>
        <v>-191075.49749823863</v>
      </c>
      <c r="Z3" s="3">
        <f t="shared" si="1"/>
        <v>-199934.1998587384</v>
      </c>
      <c r="AA3" s="3">
        <f t="shared" si="1"/>
        <v>-207459.71869471724</v>
      </c>
      <c r="AB3" s="8">
        <f>P3</f>
        <v>-113933.27918421857</v>
      </c>
      <c r="AC3" s="3">
        <f>AA18</f>
        <v>-215822.17450548601</v>
      </c>
      <c r="AD3" s="3">
        <f>AC18</f>
        <v>-215822.17450548601</v>
      </c>
      <c r="AE3" s="3">
        <f t="shared" ref="AE3:AI3" si="2">AD18</f>
        <v>-223837.88156430953</v>
      </c>
      <c r="AF3" s="3">
        <f t="shared" si="2"/>
        <v>-232041.78627019189</v>
      </c>
      <c r="AG3" s="3">
        <f t="shared" si="2"/>
        <v>-240039.12131220871</v>
      </c>
      <c r="AH3" s="3">
        <f t="shared" si="2"/>
        <v>-250606.53895926752</v>
      </c>
      <c r="AI3" s="3">
        <f t="shared" si="2"/>
        <v>-258213.48837103223</v>
      </c>
      <c r="AJ3" s="3">
        <f t="shared" ref="AJ3:AN3" si="3">AI18</f>
        <v>-266794.72359100258</v>
      </c>
      <c r="AK3" s="3">
        <f t="shared" si="3"/>
        <v>-275026.16712041432</v>
      </c>
      <c r="AL3" s="3">
        <f t="shared" si="3"/>
        <v>-283503.86712041433</v>
      </c>
      <c r="AM3" s="3">
        <f t="shared" si="3"/>
        <v>-292139.40437696403</v>
      </c>
      <c r="AN3" s="3">
        <f t="shared" si="3"/>
        <v>-299267.98908284638</v>
      </c>
      <c r="AO3" s="8">
        <f>AC3</f>
        <v>-215822.17450548601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</row>
    <row r="4" spans="1:74" x14ac:dyDescent="0.1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8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8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8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</row>
    <row r="5" spans="1:74" x14ac:dyDescent="0.15">
      <c r="A5" t="s">
        <v>105</v>
      </c>
      <c r="C5" s="3">
        <f>'Plan GuV'!C34</f>
        <v>-14597.26899159664</v>
      </c>
      <c r="D5" s="3">
        <f>'Plan GuV'!D34</f>
        <v>-9184.0564565826335</v>
      </c>
      <c r="E5" s="3">
        <f>'Plan GuV'!E34</f>
        <v>-9041.8616619981331</v>
      </c>
      <c r="F5" s="3">
        <f>'Plan GuV'!F34</f>
        <v>-8450.0651517273582</v>
      </c>
      <c r="G5" s="3">
        <f>'Plan GuV'!G34</f>
        <v>-12407.28824929972</v>
      </c>
      <c r="H5" s="3">
        <f>'Plan GuV'!H34</f>
        <v>-8406.042334267042</v>
      </c>
      <c r="I5" s="3">
        <f>'Plan GuV'!I34</f>
        <v>-8550.5290873015874</v>
      </c>
      <c r="J5" s="3">
        <f>'Plan GuV'!J34</f>
        <v>-8833.9236951447256</v>
      </c>
      <c r="K5" s="3">
        <f>'Plan GuV'!K34</f>
        <v>-8875.521792717087</v>
      </c>
      <c r="L5" s="3">
        <f>'Plan GuV'!L34</f>
        <v>-8888.7074836601314</v>
      </c>
      <c r="M5" s="3">
        <f>'Plan GuV'!M34</f>
        <v>-8266.2066083099926</v>
      </c>
      <c r="N5" s="3">
        <f>'Plan GuV'!N34</f>
        <v>-9397.6857044356202</v>
      </c>
      <c r="O5" s="8">
        <f>SUM(C5:N5)</f>
        <v>-114899.15721704067</v>
      </c>
      <c r="P5" s="3">
        <f>'Plan GuV'!P34</f>
        <v>-8598.0924876617319</v>
      </c>
      <c r="Q5" s="3">
        <f>'Plan GuV'!Q34</f>
        <v>-8351.6539122315589</v>
      </c>
      <c r="R5" s="3">
        <f>'Plan GuV'!R34</f>
        <v>-9271.9220194744576</v>
      </c>
      <c r="S5" s="3">
        <f>'Plan GuV'!S34</f>
        <v>-8286.2255186519051</v>
      </c>
      <c r="T5" s="3">
        <f>'Plan GuV'!T34</f>
        <v>-11288.657602596595</v>
      </c>
      <c r="U5" s="3">
        <f>'Plan GuV'!U34</f>
        <v>-8133.8178889333522</v>
      </c>
      <c r="V5" s="3">
        <f>'Plan GuV'!V34</f>
        <v>-8498.0302405406619</v>
      </c>
      <c r="W5" s="3">
        <f>'Plan GuV'!W34</f>
        <v>-8651.591665110489</v>
      </c>
      <c r="X5" s="3">
        <f>'Plan GuV'!X34</f>
        <v>-8876.608338446491</v>
      </c>
      <c r="Y5" s="3">
        <f>'Plan GuV'!Y34</f>
        <v>-9075.4545435952168</v>
      </c>
      <c r="Z5" s="3">
        <f>'Plan GuV'!Z34</f>
        <v>-7933.9423831754921</v>
      </c>
      <c r="AA5" s="3">
        <f>'Plan GuV'!AA34</f>
        <v>-9178.0196190472161</v>
      </c>
      <c r="AB5" s="8">
        <f>SUM(P5:AA5)</f>
        <v>-106144.01621946516</v>
      </c>
      <c r="AC5" s="3">
        <f>'Plan GuV'!AC34</f>
        <v>-8483.2107859614443</v>
      </c>
      <c r="AD5" s="3">
        <f>'Plan GuV'!AD34</f>
        <v>-8258.0501334651508</v>
      </c>
      <c r="AE5" s="3">
        <f>'Plan GuV'!AE34</f>
        <v>-8472.0817696490376</v>
      </c>
      <c r="AF5" s="3">
        <f>'Plan GuV'!AF34</f>
        <v>-8186.1134058329217</v>
      </c>
      <c r="AG5" s="3">
        <f>'Plan GuV'!AG34</f>
        <v>-11009.067434503213</v>
      </c>
      <c r="AH5" s="3">
        <f>'Plan GuV'!AH34</f>
        <v>-7946.4890855165595</v>
      </c>
      <c r="AI5" s="3">
        <f>'Plan GuV'!AI34</f>
        <v>-9014.5019377162644</v>
      </c>
      <c r="AJ5" s="3">
        <f>'Plan GuV'!AJ34</f>
        <v>-8439.3412852199708</v>
      </c>
      <c r="AK5" s="3">
        <f>'Plan GuV'!AK34</f>
        <v>-8678.2122689075641</v>
      </c>
      <c r="AL5" s="3">
        <f>'Plan GuV'!AL34</f>
        <v>-8897.6744537815121</v>
      </c>
      <c r="AM5" s="3">
        <f>'Plan GuV'!AM34</f>
        <v>-7608.3674839347514</v>
      </c>
      <c r="AN5" s="3">
        <f>'Plan GuV'!AN34</f>
        <v>-8938.8189871604736</v>
      </c>
      <c r="AO5" s="8">
        <f>SUM(AC5:AN5)</f>
        <v>-103931.92903164886</v>
      </c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</row>
    <row r="6" spans="1:74" x14ac:dyDescent="0.15">
      <c r="A6" t="s">
        <v>106</v>
      </c>
      <c r="C6" s="3">
        <f>'Plan GuV'!C8</f>
        <v>0</v>
      </c>
      <c r="D6" s="3">
        <f>'Plan GuV'!D8</f>
        <v>0</v>
      </c>
      <c r="E6" s="3">
        <f>'Plan GuV'!E8</f>
        <v>0</v>
      </c>
      <c r="F6" s="3">
        <f>'Plan GuV'!F8</f>
        <v>0</v>
      </c>
      <c r="G6" s="3">
        <f>'Plan GuV'!G8</f>
        <v>0</v>
      </c>
      <c r="H6" s="3">
        <f>'Plan GuV'!H8</f>
        <v>0</v>
      </c>
      <c r="I6" s="3">
        <f>'Plan GuV'!I8</f>
        <v>0</v>
      </c>
      <c r="J6" s="3">
        <f>'Plan GuV'!J8</f>
        <v>0</v>
      </c>
      <c r="K6" s="3">
        <f>'Plan GuV'!K8</f>
        <v>0</v>
      </c>
      <c r="L6" s="3">
        <f>'Plan GuV'!L8</f>
        <v>0</v>
      </c>
      <c r="M6" s="3">
        <f>'Plan GuV'!M8</f>
        <v>0</v>
      </c>
      <c r="N6" s="3">
        <f>'Plan GuV'!N8</f>
        <v>508.83608058608058</v>
      </c>
      <c r="O6" s="8">
        <f t="shared" ref="O6:O16" si="4">SUM(C6:N6)</f>
        <v>508.83608058608058</v>
      </c>
      <c r="P6" s="3">
        <f>'Plan GuV'!P8</f>
        <v>0</v>
      </c>
      <c r="Q6" s="3">
        <f>'Plan GuV'!Q8</f>
        <v>0</v>
      </c>
      <c r="R6" s="3">
        <f>'Plan GuV'!R8</f>
        <v>0</v>
      </c>
      <c r="S6" s="3">
        <f>'Plan GuV'!S8</f>
        <v>0</v>
      </c>
      <c r="T6" s="3">
        <f>'Plan GuV'!T8</f>
        <v>0</v>
      </c>
      <c r="U6" s="3">
        <f>'Plan GuV'!U8</f>
        <v>0</v>
      </c>
      <c r="V6" s="3">
        <f>'Plan GuV'!V8</f>
        <v>0</v>
      </c>
      <c r="W6" s="3">
        <f>'Plan GuV'!W8</f>
        <v>0</v>
      </c>
      <c r="X6" s="3">
        <f>'Plan GuV'!X8</f>
        <v>0</v>
      </c>
      <c r="Y6" s="3">
        <f>'Plan GuV'!Y8</f>
        <v>0</v>
      </c>
      <c r="Z6" s="3">
        <f>'Plan GuV'!Z8</f>
        <v>0</v>
      </c>
      <c r="AA6" s="3">
        <f>'Plan GuV'!AA8</f>
        <v>508.83608058608058</v>
      </c>
      <c r="AB6" s="8">
        <f t="shared" ref="AB6:AB16" si="5">SUM(P6:AA6)</f>
        <v>508.83608058608058</v>
      </c>
      <c r="AC6" s="3">
        <f>'Plan GuV'!AC8</f>
        <v>0</v>
      </c>
      <c r="AD6" s="3">
        <f>'Plan GuV'!AD8</f>
        <v>0</v>
      </c>
      <c r="AE6" s="3">
        <f>'Plan GuV'!AE8</f>
        <v>0</v>
      </c>
      <c r="AF6" s="3">
        <f>'Plan GuV'!AF8</f>
        <v>0</v>
      </c>
      <c r="AG6" s="3">
        <f>'Plan GuV'!AG8</f>
        <v>0</v>
      </c>
      <c r="AH6" s="3">
        <f>'Plan GuV'!AH8</f>
        <v>0</v>
      </c>
      <c r="AI6" s="3">
        <f>'Plan GuV'!AI8</f>
        <v>0</v>
      </c>
      <c r="AJ6" s="3">
        <f>'Plan GuV'!AJ8</f>
        <v>0</v>
      </c>
      <c r="AK6" s="3">
        <f>'Plan GuV'!AK8</f>
        <v>0</v>
      </c>
      <c r="AL6" s="3">
        <f>'Plan GuV'!AL8</f>
        <v>0</v>
      </c>
      <c r="AM6" s="3">
        <f>'Plan GuV'!AM8</f>
        <v>0</v>
      </c>
      <c r="AN6" s="3">
        <f>'Plan GuV'!AN8</f>
        <v>508.83608058608058</v>
      </c>
      <c r="AO6" s="8">
        <f t="shared" ref="AO6:AO16" si="6">SUM(AC6:AN6)</f>
        <v>508.83608058608058</v>
      </c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</row>
    <row r="7" spans="1:74" x14ac:dyDescent="0.15">
      <c r="A7" t="s">
        <v>104</v>
      </c>
      <c r="C7" s="3">
        <f>-InvestAbschr!E6</f>
        <v>-1984.75</v>
      </c>
      <c r="D7" s="3">
        <f>-InvestAbschr!F6</f>
        <v>0</v>
      </c>
      <c r="E7" s="3">
        <f>-InvestAbschr!G6</f>
        <v>-377.10249999999996</v>
      </c>
      <c r="F7" s="3">
        <f>-InvestAbschr!H6</f>
        <v>0</v>
      </c>
      <c r="G7" s="3">
        <f>-InvestAbschr!I6</f>
        <v>0</v>
      </c>
      <c r="H7" s="3">
        <f>-InvestAbschr!J6</f>
        <v>0</v>
      </c>
      <c r="I7" s="3">
        <f>-InvestAbschr!K6</f>
        <v>0</v>
      </c>
      <c r="J7" s="3">
        <f>-InvestAbschr!L6</f>
        <v>0</v>
      </c>
      <c r="K7" s="3">
        <f>-InvestAbschr!M6</f>
        <v>-508.83608058608058</v>
      </c>
      <c r="L7" s="3">
        <f>-InvestAbschr!N6</f>
        <v>-508.83608058608058</v>
      </c>
      <c r="M7" s="3">
        <f>-InvestAbschr!O6</f>
        <v>-508.83608058608058</v>
      </c>
      <c r="N7" s="3">
        <f>-InvestAbschr!P6</f>
        <v>0</v>
      </c>
      <c r="O7" s="8">
        <f t="shared" si="4"/>
        <v>-3888.3607417582421</v>
      </c>
      <c r="P7" s="3">
        <f>-InvestAbschr!R6</f>
        <v>0</v>
      </c>
      <c r="Q7" s="3">
        <f>-InvestAbschr!S6</f>
        <v>0</v>
      </c>
      <c r="R7" s="3">
        <f>-InvestAbschr!T6</f>
        <v>0</v>
      </c>
      <c r="S7" s="3">
        <f>-InvestAbschr!U6</f>
        <v>0</v>
      </c>
      <c r="T7" s="3">
        <f>-InvestAbschr!V6</f>
        <v>0</v>
      </c>
      <c r="U7" s="3">
        <f>-InvestAbschr!W6</f>
        <v>0</v>
      </c>
      <c r="V7" s="3">
        <f>-InvestAbschr!X6</f>
        <v>0</v>
      </c>
      <c r="W7" s="3">
        <f>-InvestAbschr!Y6</f>
        <v>0</v>
      </c>
      <c r="X7" s="3">
        <f>-InvestAbschr!Z6</f>
        <v>0</v>
      </c>
      <c r="Y7" s="3">
        <f>-InvestAbschr!AA6</f>
        <v>0</v>
      </c>
      <c r="Z7" s="3">
        <f>-InvestAbschr!AB6</f>
        <v>0</v>
      </c>
      <c r="AA7" s="3">
        <f>-InvestAbschr!AC6</f>
        <v>0</v>
      </c>
      <c r="AB7" s="8">
        <f t="shared" si="5"/>
        <v>0</v>
      </c>
      <c r="AC7" s="3">
        <f>-InvestAbschr!AE6</f>
        <v>0</v>
      </c>
      <c r="AD7" s="3">
        <f>-InvestAbschr!AF6</f>
        <v>0</v>
      </c>
      <c r="AE7" s="3">
        <f>-InvestAbschr!AG6</f>
        <v>0</v>
      </c>
      <c r="AF7" s="3">
        <f>-InvestAbschr!AH6</f>
        <v>0</v>
      </c>
      <c r="AG7" s="3">
        <f>-InvestAbschr!AI6</f>
        <v>0</v>
      </c>
      <c r="AH7" s="3">
        <f>-InvestAbschr!AJ6</f>
        <v>0</v>
      </c>
      <c r="AI7" s="3">
        <f>-InvestAbschr!AK6</f>
        <v>0</v>
      </c>
      <c r="AJ7" s="3">
        <f>-InvestAbschr!AL6</f>
        <v>0</v>
      </c>
      <c r="AK7" s="3">
        <f>-InvestAbschr!AM6</f>
        <v>0</v>
      </c>
      <c r="AL7" s="3">
        <f>-InvestAbschr!AN6</f>
        <v>0</v>
      </c>
      <c r="AM7" s="3">
        <f>-InvestAbschr!AO6</f>
        <v>0</v>
      </c>
      <c r="AN7" s="3">
        <f>-InvestAbschr!AP6</f>
        <v>0</v>
      </c>
      <c r="AO7" s="8">
        <f t="shared" si="6"/>
        <v>0</v>
      </c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</row>
    <row r="8" spans="1:74" x14ac:dyDescent="0.15">
      <c r="A8" t="s">
        <v>107</v>
      </c>
      <c r="C8" s="3" t="s">
        <v>115</v>
      </c>
      <c r="D8" s="3" t="s">
        <v>115</v>
      </c>
      <c r="E8" s="3" t="s">
        <v>115</v>
      </c>
      <c r="F8" s="3" t="s">
        <v>115</v>
      </c>
      <c r="G8" s="3" t="s">
        <v>115</v>
      </c>
      <c r="H8" s="3" t="s">
        <v>115</v>
      </c>
      <c r="I8" s="3" t="s">
        <v>115</v>
      </c>
      <c r="J8" s="3" t="s">
        <v>115</v>
      </c>
      <c r="K8" s="3" t="s">
        <v>115</v>
      </c>
      <c r="L8" s="3" t="s">
        <v>115</v>
      </c>
      <c r="M8" s="3" t="s">
        <v>115</v>
      </c>
      <c r="N8" s="3" t="s">
        <v>115</v>
      </c>
      <c r="O8" s="8">
        <f t="shared" si="4"/>
        <v>0</v>
      </c>
      <c r="P8" s="3" t="s">
        <v>115</v>
      </c>
      <c r="Q8" s="3" t="s">
        <v>115</v>
      </c>
      <c r="R8" s="3" t="s">
        <v>115</v>
      </c>
      <c r="S8" s="3" t="s">
        <v>115</v>
      </c>
      <c r="T8" s="3" t="s">
        <v>115</v>
      </c>
      <c r="U8" s="3" t="s">
        <v>115</v>
      </c>
      <c r="V8" s="3" t="s">
        <v>115</v>
      </c>
      <c r="W8" s="3" t="s">
        <v>115</v>
      </c>
      <c r="X8" s="3" t="s">
        <v>115</v>
      </c>
      <c r="Y8" s="3" t="s">
        <v>115</v>
      </c>
      <c r="Z8" s="3" t="s">
        <v>115</v>
      </c>
      <c r="AA8" s="3" t="s">
        <v>115</v>
      </c>
      <c r="AB8" s="8">
        <f t="shared" si="5"/>
        <v>0</v>
      </c>
      <c r="AC8" s="3" t="s">
        <v>115</v>
      </c>
      <c r="AD8" s="3" t="s">
        <v>115</v>
      </c>
      <c r="AE8" s="3" t="s">
        <v>115</v>
      </c>
      <c r="AF8" s="3" t="s">
        <v>115</v>
      </c>
      <c r="AG8" s="3" t="s">
        <v>115</v>
      </c>
      <c r="AH8" s="3" t="s">
        <v>115</v>
      </c>
      <c r="AI8" s="3" t="s">
        <v>115</v>
      </c>
      <c r="AJ8" s="3" t="s">
        <v>115</v>
      </c>
      <c r="AK8" s="3" t="s">
        <v>115</v>
      </c>
      <c r="AL8" s="3" t="s">
        <v>115</v>
      </c>
      <c r="AM8" s="3" t="s">
        <v>115</v>
      </c>
      <c r="AN8" s="3" t="s">
        <v>115</v>
      </c>
      <c r="AO8" s="8">
        <f t="shared" si="6"/>
        <v>0</v>
      </c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</row>
    <row r="9" spans="1:74" x14ac:dyDescent="0.15">
      <c r="A9" t="s">
        <v>114</v>
      </c>
      <c r="C9" s="3" t="s">
        <v>115</v>
      </c>
      <c r="D9" s="3" t="s">
        <v>115</v>
      </c>
      <c r="E9" s="3" t="s">
        <v>115</v>
      </c>
      <c r="F9" s="3" t="s">
        <v>115</v>
      </c>
      <c r="G9" s="3" t="s">
        <v>115</v>
      </c>
      <c r="H9" s="3" t="s">
        <v>115</v>
      </c>
      <c r="I9" s="3" t="s">
        <v>115</v>
      </c>
      <c r="J9" s="3" t="s">
        <v>115</v>
      </c>
      <c r="K9" s="3" t="s">
        <v>115</v>
      </c>
      <c r="L9" s="3" t="s">
        <v>115</v>
      </c>
      <c r="M9" s="3" t="s">
        <v>115</v>
      </c>
      <c r="N9" s="3" t="s">
        <v>115</v>
      </c>
      <c r="O9" s="8">
        <f t="shared" si="4"/>
        <v>0</v>
      </c>
      <c r="P9" s="3" t="s">
        <v>115</v>
      </c>
      <c r="Q9" s="3" t="s">
        <v>115</v>
      </c>
      <c r="R9" s="3" t="s">
        <v>115</v>
      </c>
      <c r="S9" s="3" t="s">
        <v>115</v>
      </c>
      <c r="T9" s="3" t="s">
        <v>115</v>
      </c>
      <c r="U9" s="3" t="s">
        <v>115</v>
      </c>
      <c r="V9" s="3" t="s">
        <v>115</v>
      </c>
      <c r="W9" s="3" t="s">
        <v>115</v>
      </c>
      <c r="X9" s="3" t="s">
        <v>115</v>
      </c>
      <c r="Y9" s="3" t="s">
        <v>115</v>
      </c>
      <c r="Z9" s="3" t="s">
        <v>115</v>
      </c>
      <c r="AA9" s="3" t="s">
        <v>115</v>
      </c>
      <c r="AB9" s="8">
        <f t="shared" si="5"/>
        <v>0</v>
      </c>
      <c r="AC9" s="3" t="s">
        <v>115</v>
      </c>
      <c r="AD9" s="3" t="s">
        <v>115</v>
      </c>
      <c r="AE9" s="3" t="s">
        <v>115</v>
      </c>
      <c r="AF9" s="3" t="s">
        <v>115</v>
      </c>
      <c r="AG9" s="3" t="s">
        <v>115</v>
      </c>
      <c r="AH9" s="3" t="s">
        <v>115</v>
      </c>
      <c r="AI9" s="3" t="s">
        <v>115</v>
      </c>
      <c r="AJ9" s="3" t="s">
        <v>115</v>
      </c>
      <c r="AK9" s="3" t="s">
        <v>115</v>
      </c>
      <c r="AL9" s="3" t="s">
        <v>115</v>
      </c>
      <c r="AM9" s="3" t="s">
        <v>115</v>
      </c>
      <c r="AN9" s="3" t="s">
        <v>115</v>
      </c>
      <c r="AO9" s="8">
        <f t="shared" si="6"/>
        <v>0</v>
      </c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</row>
    <row r="10" spans="1:74" x14ac:dyDescent="0.15">
      <c r="A10" t="s">
        <v>108</v>
      </c>
      <c r="C10" s="3">
        <f>-'Plan GuV'!C36</f>
        <v>-138.45850840336135</v>
      </c>
      <c r="D10" s="3">
        <f>-'Plan GuV'!D36</f>
        <v>-199.7877275910364</v>
      </c>
      <c r="E10" s="3">
        <f>-'Plan GuV'!E36</f>
        <v>-260.42396125116716</v>
      </c>
      <c r="F10" s="3">
        <f>-'Plan GuV'!F36</f>
        <v>-280.00080240429509</v>
      </c>
      <c r="G10" s="3">
        <f>-'Plan GuV'!G36</f>
        <v>-220.16150210084032</v>
      </c>
      <c r="H10" s="3">
        <f>-'Plan GuV'!H36</f>
        <v>-168.1182889822596</v>
      </c>
      <c r="I10" s="3">
        <f>-'Plan GuV'!I36</f>
        <v>-159.62921626984127</v>
      </c>
      <c r="J10" s="3">
        <f>-'Plan GuV'!J36</f>
        <v>-213.47419176003734</v>
      </c>
      <c r="K10" s="3">
        <f>-'Plan GuV'!K36</f>
        <v>-286.89600840336129</v>
      </c>
      <c r="L10" s="3">
        <f>-'Plan GuV'!L36</f>
        <v>-369.70777894491135</v>
      </c>
      <c r="M10" s="3">
        <f>-'Plan GuV'!M36</f>
        <v>-346.52741304855277</v>
      </c>
      <c r="N10" s="3">
        <f>-'Plan GuV'!N36</f>
        <v>-352.88803021208486</v>
      </c>
      <c r="O10" s="8">
        <f t="shared" si="4"/>
        <v>-2996.0734293717487</v>
      </c>
      <c r="P10" s="3">
        <f>-'Plan GuV'!P36</f>
        <v>-360.84033613445376</v>
      </c>
      <c r="Q10" s="3">
        <f>-'Plan GuV'!Q36</f>
        <v>-390.01700680272108</v>
      </c>
      <c r="R10" s="3">
        <f>-'Plan GuV'!R36</f>
        <v>-416.37548352674406</v>
      </c>
      <c r="S10" s="3">
        <f>-'Plan GuV'!S36</f>
        <v>-440.43150593570761</v>
      </c>
      <c r="T10" s="3">
        <f>-'Plan GuV'!T36</f>
        <v>-367.23195945044688</v>
      </c>
      <c r="U10" s="3">
        <f>-'Plan GuV'!U36</f>
        <v>-290.45898359343744</v>
      </c>
      <c r="V10" s="3">
        <f>-'Plan GuV'!V36</f>
        <v>-276.64425770308128</v>
      </c>
      <c r="W10" s="3">
        <f>-'Plan GuV'!W36</f>
        <v>-305.82092837134854</v>
      </c>
      <c r="X10" s="3">
        <f>-'Plan GuV'!X36</f>
        <v>-371.08163265306126</v>
      </c>
      <c r="Y10" s="3">
        <f>-'Plan GuV'!Y36</f>
        <v>-491.87748432706417</v>
      </c>
      <c r="Z10" s="3">
        <f>-'Plan GuV'!Z36</f>
        <v>-458.85114045618246</v>
      </c>
      <c r="AA10" s="3">
        <f>-'Plan GuV'!AA36</f>
        <v>-439.53188726470984</v>
      </c>
      <c r="AB10" s="8">
        <f t="shared" si="5"/>
        <v>-4609.162606218958</v>
      </c>
      <c r="AC10" s="3">
        <f>-'Plan GuV'!AC36</f>
        <v>-436.72612951062774</v>
      </c>
      <c r="AD10" s="3">
        <f>-'Plan GuV'!AD36</f>
        <v>-469.94560553633215</v>
      </c>
      <c r="AE10" s="3">
        <f>-'Plan GuV'!AE36</f>
        <v>-510.88868017795357</v>
      </c>
      <c r="AF10" s="3">
        <f>-'Plan GuV'!AF36</f>
        <v>-551.83175481957494</v>
      </c>
      <c r="AG10" s="3">
        <f>-'Plan GuV'!AG36</f>
        <v>-470.97008403361349</v>
      </c>
      <c r="AH10" s="3">
        <f>-'Plan GuV'!AH36</f>
        <v>-395.00802768166085</v>
      </c>
      <c r="AI10" s="3">
        <f>-'Plan GuV'!AI36</f>
        <v>-382.13536332179928</v>
      </c>
      <c r="AJ10" s="3">
        <f>-'Plan GuV'!AJ36</f>
        <v>-415.35483934750368</v>
      </c>
      <c r="AK10" s="3">
        <f>-'Plan GuV'!AK36</f>
        <v>-489.51739001482952</v>
      </c>
      <c r="AL10" s="3">
        <f>-'Plan GuV'!AL36</f>
        <v>-626.76933267424613</v>
      </c>
      <c r="AM10" s="3">
        <f>-'Plan GuV'!AM36</f>
        <v>-588.65024221453291</v>
      </c>
      <c r="AN10" s="3">
        <f>-'Plan GuV'!AN36</f>
        <v>-573.203044982699</v>
      </c>
      <c r="AO10" s="8">
        <f t="shared" si="6"/>
        <v>-5911.0004943153735</v>
      </c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</row>
    <row r="11" spans="1:74" x14ac:dyDescent="0.15">
      <c r="A11" t="s">
        <v>109</v>
      </c>
      <c r="C11" s="3">
        <f>'Plan GuV'!C39</f>
        <v>0</v>
      </c>
      <c r="D11" s="3">
        <f>'Plan GuV'!D39</f>
        <v>266.18960084033614</v>
      </c>
      <c r="E11" s="3">
        <f>'Plan GuV'!E39</f>
        <v>325.34284547152191</v>
      </c>
      <c r="F11" s="3">
        <f>'Plan GuV'!F39</f>
        <v>428.86102357609712</v>
      </c>
      <c r="G11" s="3">
        <f>'Plan GuV'!G39</f>
        <v>443.64933473389362</v>
      </c>
      <c r="H11" s="3">
        <f>'Plan GuV'!H39</f>
        <v>325.34284547152191</v>
      </c>
      <c r="I11" s="3">
        <f>'Plan GuV'!I39</f>
        <v>251.4012896825397</v>
      </c>
      <c r="J11" s="3">
        <f>'Plan GuV'!J39</f>
        <v>251.4012896825397</v>
      </c>
      <c r="K11" s="3">
        <f>'Plan GuV'!K39</f>
        <v>354.91946778711485</v>
      </c>
      <c r="L11" s="3">
        <f>'Plan GuV'!L39</f>
        <v>473.22595704948651</v>
      </c>
      <c r="M11" s="3">
        <f>'Plan GuV'!M39</f>
        <v>606.3207574696545</v>
      </c>
      <c r="N11" s="3">
        <f>'Plan GuV'!N39</f>
        <v>532.37920168067228</v>
      </c>
      <c r="O11" s="8">
        <f t="shared" si="4"/>
        <v>4259.0336134453783</v>
      </c>
      <c r="P11" s="3">
        <f>'Plan GuV'!P39</f>
        <v>605.07536347872497</v>
      </c>
      <c r="Q11" s="3">
        <f>'Plan GuV'!Q39</f>
        <v>605.07536347872497</v>
      </c>
      <c r="R11" s="3">
        <f>'Plan GuV'!R39</f>
        <v>665.58289982659733</v>
      </c>
      <c r="S11" s="3">
        <f>'Plan GuV'!S39</f>
        <v>705.92125739184587</v>
      </c>
      <c r="T11" s="3">
        <f>'Plan GuV'!T39</f>
        <v>746.25961495709396</v>
      </c>
      <c r="U11" s="3">
        <f>'Plan GuV'!U39</f>
        <v>584.90618469610081</v>
      </c>
      <c r="V11" s="3">
        <f>'Plan GuV'!V39</f>
        <v>463.89111200035569</v>
      </c>
      <c r="W11" s="3">
        <f>'Plan GuV'!W39</f>
        <v>463.89111200035569</v>
      </c>
      <c r="X11" s="3">
        <f>'Plan GuV'!X39</f>
        <v>524.39864834822822</v>
      </c>
      <c r="Y11" s="3">
        <f>'Plan GuV'!Y39</f>
        <v>645.41372104397317</v>
      </c>
      <c r="Z11" s="3">
        <f>'Plan GuV'!Z39</f>
        <v>867.27468765283902</v>
      </c>
      <c r="AA11" s="3">
        <f>'Plan GuV'!AA39</f>
        <v>746.25961495709396</v>
      </c>
      <c r="AB11" s="8">
        <f t="shared" si="5"/>
        <v>7623.949579831934</v>
      </c>
      <c r="AC11" s="3">
        <f>'Plan GuV'!AC39</f>
        <v>712.28868017795355</v>
      </c>
      <c r="AD11" s="3">
        <f>'Plan GuV'!AD39</f>
        <v>712.28868017795355</v>
      </c>
      <c r="AE11" s="3">
        <f>'Plan GuV'!AE39</f>
        <v>779.06574394463678</v>
      </c>
      <c r="AF11" s="3">
        <f>'Plan GuV'!AF39</f>
        <v>845.84280771132001</v>
      </c>
      <c r="AG11" s="3">
        <f>'Plan GuV'!AG39</f>
        <v>912.61987147800301</v>
      </c>
      <c r="AH11" s="3">
        <f>'Plan GuV'!AH39</f>
        <v>734.54770143351459</v>
      </c>
      <c r="AI11" s="3">
        <f>'Plan GuV'!AI39</f>
        <v>623.2525951557094</v>
      </c>
      <c r="AJ11" s="3">
        <f>'Plan GuV'!AJ39</f>
        <v>623.2525951557094</v>
      </c>
      <c r="AK11" s="3">
        <f>'Plan GuV'!AK39</f>
        <v>690.0296589223924</v>
      </c>
      <c r="AL11" s="3">
        <f>'Plan GuV'!AL39</f>
        <v>823.58378645575885</v>
      </c>
      <c r="AM11" s="3">
        <f>'Plan GuV'!AM39</f>
        <v>1068.4330202669303</v>
      </c>
      <c r="AN11" s="3">
        <f>'Plan GuV'!AN39</f>
        <v>934.87889273356404</v>
      </c>
      <c r="AO11" s="8">
        <f t="shared" si="6"/>
        <v>9460.0840336134461</v>
      </c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</row>
    <row r="12" spans="1:74" x14ac:dyDescent="0.15">
      <c r="A12" t="s">
        <v>110</v>
      </c>
      <c r="C12" s="3">
        <f>'Plan GuV'!C42</f>
        <v>0</v>
      </c>
      <c r="D12" s="3">
        <f>'Plan GuV'!D42</f>
        <v>0</v>
      </c>
      <c r="E12" s="3">
        <f>'Plan GuV'!E42</f>
        <v>0</v>
      </c>
      <c r="F12" s="3">
        <f>'Plan GuV'!F42</f>
        <v>1878.537750933707</v>
      </c>
      <c r="G12" s="3">
        <f>'Plan GuV'!G42</f>
        <v>0</v>
      </c>
      <c r="H12" s="3">
        <f>'Plan GuV'!H42</f>
        <v>0</v>
      </c>
      <c r="I12" s="3">
        <f>'Plan GuV'!I42</f>
        <v>839.77738970588257</v>
      </c>
      <c r="J12" s="3">
        <f>'Plan GuV'!J42</f>
        <v>0</v>
      </c>
      <c r="K12" s="3">
        <f>'Plan GuV'!K42</f>
        <v>0</v>
      </c>
      <c r="L12" s="3">
        <f>'Plan GuV'!L42</f>
        <v>364.12736928104573</v>
      </c>
      <c r="M12" s="3">
        <f>'Plan GuV'!M42</f>
        <v>0</v>
      </c>
      <c r="N12" s="3">
        <f>'Plan GuV'!N42</f>
        <v>0</v>
      </c>
      <c r="O12" s="8">
        <f t="shared" si="4"/>
        <v>3082.4425099206355</v>
      </c>
      <c r="P12" s="3">
        <f>'Plan GuV'!P42</f>
        <v>291.04730600573578</v>
      </c>
      <c r="Q12" s="3">
        <f>'Plan GuV'!Q42</f>
        <v>0</v>
      </c>
      <c r="R12" s="3">
        <f>'Plan GuV'!R42</f>
        <v>0</v>
      </c>
      <c r="S12" s="3">
        <f>'Plan GuV'!S42</f>
        <v>74.349199679871845</v>
      </c>
      <c r="T12" s="3">
        <f>'Plan GuV'!T42</f>
        <v>0</v>
      </c>
      <c r="U12" s="3">
        <f>'Plan GuV'!U42</f>
        <v>0</v>
      </c>
      <c r="V12" s="3">
        <f>'Plan GuV'!V42</f>
        <v>302.88539193455131</v>
      </c>
      <c r="W12" s="3">
        <f>'Plan GuV'!W42</f>
        <v>0</v>
      </c>
      <c r="X12" s="3">
        <f>'Plan GuV'!X42</f>
        <v>0</v>
      </c>
      <c r="Y12" s="3">
        <f>'Plan GuV'!Y42</f>
        <v>63.215946378551507</v>
      </c>
      <c r="Z12" s="3">
        <f>'Plan GuV'!Z42</f>
        <v>0</v>
      </c>
      <c r="AA12" s="3">
        <f>'Plan GuV'!AA42</f>
        <v>0</v>
      </c>
      <c r="AB12" s="8">
        <f t="shared" si="5"/>
        <v>731.49784399871044</v>
      </c>
      <c r="AC12" s="3">
        <f>'Plan GuV'!AC42</f>
        <v>-34.83751160594943</v>
      </c>
      <c r="AD12" s="3">
        <f>'Plan GuV'!AD42</f>
        <v>0</v>
      </c>
      <c r="AE12" s="3">
        <f>'Plan GuV'!AE42</f>
        <v>0</v>
      </c>
      <c r="AF12" s="3">
        <f>'Plan GuV'!AF42</f>
        <v>-105.23268907563033</v>
      </c>
      <c r="AG12" s="3">
        <f>'Plan GuV'!AG42</f>
        <v>0</v>
      </c>
      <c r="AH12" s="3">
        <f>'Plan GuV'!AH42</f>
        <v>0</v>
      </c>
      <c r="AI12" s="3">
        <f>'Plan GuV'!AI42</f>
        <v>192.14948591201164</v>
      </c>
      <c r="AJ12" s="3">
        <f>'Plan GuV'!AJ42</f>
        <v>0</v>
      </c>
      <c r="AK12" s="3">
        <f>'Plan GuV'!AK42</f>
        <v>0</v>
      </c>
      <c r="AL12" s="3">
        <f>'Plan GuV'!AL42</f>
        <v>65.322743450321468</v>
      </c>
      <c r="AM12" s="3">
        <f>'Plan GuV'!AM42</f>
        <v>0</v>
      </c>
      <c r="AN12" s="3">
        <f>'Plan GuV'!AN42</f>
        <v>0</v>
      </c>
      <c r="AO12" s="8">
        <f t="shared" si="6"/>
        <v>117.40202868075335</v>
      </c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</row>
    <row r="13" spans="1:74" x14ac:dyDescent="0.15">
      <c r="A13" t="s">
        <v>111</v>
      </c>
      <c r="C13" s="3" t="s">
        <v>115</v>
      </c>
      <c r="D13" s="3" t="s">
        <v>115</v>
      </c>
      <c r="E13" s="3" t="s">
        <v>115</v>
      </c>
      <c r="F13" s="3" t="s">
        <v>115</v>
      </c>
      <c r="G13" s="3" t="s">
        <v>115</v>
      </c>
      <c r="H13" s="3" t="s">
        <v>115</v>
      </c>
      <c r="I13" s="3" t="s">
        <v>115</v>
      </c>
      <c r="J13" s="3" t="s">
        <v>115</v>
      </c>
      <c r="K13" s="3" t="s">
        <v>115</v>
      </c>
      <c r="L13" s="3" t="s">
        <v>115</v>
      </c>
      <c r="M13" s="3" t="s">
        <v>115</v>
      </c>
      <c r="N13" s="3" t="s">
        <v>115</v>
      </c>
      <c r="O13" s="8">
        <f t="shared" si="4"/>
        <v>0</v>
      </c>
      <c r="P13" s="3" t="s">
        <v>115</v>
      </c>
      <c r="Q13" s="3" t="s">
        <v>115</v>
      </c>
      <c r="R13" s="3" t="s">
        <v>115</v>
      </c>
      <c r="S13" s="3" t="s">
        <v>115</v>
      </c>
      <c r="T13" s="3" t="s">
        <v>115</v>
      </c>
      <c r="U13" s="3" t="s">
        <v>115</v>
      </c>
      <c r="V13" s="3" t="s">
        <v>115</v>
      </c>
      <c r="W13" s="3" t="s">
        <v>115</v>
      </c>
      <c r="X13" s="3" t="s">
        <v>115</v>
      </c>
      <c r="Y13" s="3" t="s">
        <v>115</v>
      </c>
      <c r="Z13" s="3" t="s">
        <v>115</v>
      </c>
      <c r="AA13" s="3" t="s">
        <v>115</v>
      </c>
      <c r="AB13" s="8">
        <f t="shared" si="5"/>
        <v>0</v>
      </c>
      <c r="AC13" s="3" t="s">
        <v>115</v>
      </c>
      <c r="AD13" s="3" t="s">
        <v>115</v>
      </c>
      <c r="AE13" s="3" t="s">
        <v>115</v>
      </c>
      <c r="AF13" s="3" t="s">
        <v>115</v>
      </c>
      <c r="AG13" s="3" t="s">
        <v>115</v>
      </c>
      <c r="AH13" s="3" t="s">
        <v>115</v>
      </c>
      <c r="AI13" s="3" t="s">
        <v>115</v>
      </c>
      <c r="AJ13" s="3" t="s">
        <v>115</v>
      </c>
      <c r="AK13" s="3" t="s">
        <v>115</v>
      </c>
      <c r="AL13" s="3" t="s">
        <v>115</v>
      </c>
      <c r="AM13" s="3" t="s">
        <v>115</v>
      </c>
      <c r="AN13" s="3" t="s">
        <v>115</v>
      </c>
      <c r="AO13" s="8">
        <f t="shared" si="6"/>
        <v>0</v>
      </c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</row>
    <row r="14" spans="1:74" x14ac:dyDescent="0.15">
      <c r="A14" t="s">
        <v>112</v>
      </c>
      <c r="C14" s="3" t="s">
        <v>115</v>
      </c>
      <c r="D14" s="3" t="s">
        <v>115</v>
      </c>
      <c r="E14" s="3" t="s">
        <v>115</v>
      </c>
      <c r="F14" s="3" t="s">
        <v>115</v>
      </c>
      <c r="G14" s="3" t="s">
        <v>115</v>
      </c>
      <c r="H14" s="3" t="s">
        <v>115</v>
      </c>
      <c r="I14" s="3" t="s">
        <v>115</v>
      </c>
      <c r="J14" s="3" t="s">
        <v>115</v>
      </c>
      <c r="K14" s="3" t="s">
        <v>115</v>
      </c>
      <c r="L14" s="3" t="s">
        <v>115</v>
      </c>
      <c r="M14" s="3" t="s">
        <v>115</v>
      </c>
      <c r="N14" s="3" t="s">
        <v>115</v>
      </c>
      <c r="O14" s="8">
        <f t="shared" si="4"/>
        <v>0</v>
      </c>
      <c r="P14" s="3" t="s">
        <v>115</v>
      </c>
      <c r="Q14" s="3" t="s">
        <v>115</v>
      </c>
      <c r="R14" s="3" t="s">
        <v>115</v>
      </c>
      <c r="S14" s="3" t="s">
        <v>115</v>
      </c>
      <c r="T14" s="3" t="s">
        <v>115</v>
      </c>
      <c r="U14" s="3" t="s">
        <v>115</v>
      </c>
      <c r="V14" s="3" t="s">
        <v>115</v>
      </c>
      <c r="W14" s="3" t="s">
        <v>115</v>
      </c>
      <c r="X14" s="3" t="s">
        <v>115</v>
      </c>
      <c r="Y14" s="3" t="s">
        <v>115</v>
      </c>
      <c r="Z14" s="3" t="s">
        <v>115</v>
      </c>
      <c r="AA14" s="3" t="s">
        <v>115</v>
      </c>
      <c r="AB14" s="8">
        <f t="shared" si="5"/>
        <v>0</v>
      </c>
      <c r="AC14" s="3" t="s">
        <v>115</v>
      </c>
      <c r="AD14" s="3" t="s">
        <v>115</v>
      </c>
      <c r="AE14" s="3" t="s">
        <v>115</v>
      </c>
      <c r="AF14" s="3" t="s">
        <v>115</v>
      </c>
      <c r="AG14" s="3" t="s">
        <v>115</v>
      </c>
      <c r="AH14" s="3" t="s">
        <v>115</v>
      </c>
      <c r="AI14" s="3" t="s">
        <v>115</v>
      </c>
      <c r="AJ14" s="3" t="s">
        <v>115</v>
      </c>
      <c r="AK14" s="3" t="s">
        <v>115</v>
      </c>
      <c r="AL14" s="3" t="s">
        <v>115</v>
      </c>
      <c r="AM14" s="3" t="s">
        <v>115</v>
      </c>
      <c r="AN14" s="3" t="s">
        <v>115</v>
      </c>
      <c r="AO14" s="8">
        <f t="shared" si="6"/>
        <v>0</v>
      </c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</row>
    <row r="15" spans="1:74" x14ac:dyDescent="0.15"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8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8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8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</row>
    <row r="16" spans="1:74" x14ac:dyDescent="0.15">
      <c r="A16" t="s">
        <v>113</v>
      </c>
      <c r="C16" s="3">
        <f>SUM(C5:C14)</f>
        <v>-16720.477500000001</v>
      </c>
      <c r="D16" s="3">
        <f>SUM(D5:D14)</f>
        <v>-9117.654583333333</v>
      </c>
      <c r="E16" s="3">
        <f t="shared" ref="E16:N16" si="7">SUM(E5:E14)</f>
        <v>-9354.0452777777791</v>
      </c>
      <c r="F16" s="3">
        <f t="shared" si="7"/>
        <v>-6422.6671796218488</v>
      </c>
      <c r="G16" s="3">
        <f t="shared" si="7"/>
        <v>-12183.800416666667</v>
      </c>
      <c r="H16" s="3">
        <f t="shared" si="7"/>
        <v>-8248.8177777777801</v>
      </c>
      <c r="I16" s="3">
        <f t="shared" si="7"/>
        <v>-7618.9796241830072</v>
      </c>
      <c r="J16" s="3">
        <f t="shared" si="7"/>
        <v>-8795.9965972222235</v>
      </c>
      <c r="K16" s="3">
        <f t="shared" si="7"/>
        <v>-9316.3344139194141</v>
      </c>
      <c r="L16" s="3">
        <f t="shared" si="7"/>
        <v>-8929.8980168605922</v>
      </c>
      <c r="M16" s="3">
        <f t="shared" si="7"/>
        <v>-8515.2493444749707</v>
      </c>
      <c r="N16" s="3">
        <f t="shared" si="7"/>
        <v>-8709.3584523809513</v>
      </c>
      <c r="O16" s="8">
        <f t="shared" si="4"/>
        <v>-113933.27918421857</v>
      </c>
      <c r="P16" s="3">
        <f t="shared" ref="P16:Q16" si="8">SUM(P5:P14)</f>
        <v>-8062.8101543117245</v>
      </c>
      <c r="Q16" s="3">
        <f t="shared" si="8"/>
        <v>-8136.5955555555556</v>
      </c>
      <c r="R16" s="3">
        <f t="shared" ref="R16:AA16" si="9">SUM(R5:R14)</f>
        <v>-9022.7146031746051</v>
      </c>
      <c r="S16" s="3">
        <f t="shared" si="9"/>
        <v>-7946.3865675158941</v>
      </c>
      <c r="T16" s="3">
        <f t="shared" si="9"/>
        <v>-10909.629947089947</v>
      </c>
      <c r="U16" s="3">
        <f t="shared" si="9"/>
        <v>-7839.3706878306875</v>
      </c>
      <c r="V16" s="3">
        <f t="shared" si="9"/>
        <v>-8007.8979943088361</v>
      </c>
      <c r="W16" s="3">
        <f t="shared" si="9"/>
        <v>-8493.5214814814808</v>
      </c>
      <c r="X16" s="3">
        <f t="shared" si="9"/>
        <v>-8723.2913227513254</v>
      </c>
      <c r="Y16" s="3">
        <f t="shared" si="9"/>
        <v>-8858.7023604997557</v>
      </c>
      <c r="Z16" s="3">
        <f t="shared" si="9"/>
        <v>-7525.5188359788363</v>
      </c>
      <c r="AA16" s="3">
        <f t="shared" si="9"/>
        <v>-8362.4558107687499</v>
      </c>
      <c r="AB16" s="8">
        <f t="shared" si="5"/>
        <v>-101888.89532126738</v>
      </c>
      <c r="AC16" s="3">
        <f t="shared" ref="AC16:AD16" si="10">SUM(AC5:AC14)</f>
        <v>-8242.4857469000672</v>
      </c>
      <c r="AD16" s="3">
        <f t="shared" si="10"/>
        <v>-8015.7070588235292</v>
      </c>
      <c r="AE16" s="3">
        <f t="shared" ref="AE16:AI16" si="11">SUM(AE5:AE14)</f>
        <v>-8203.9047058823544</v>
      </c>
      <c r="AF16" s="3">
        <f t="shared" si="11"/>
        <v>-7997.3350420168063</v>
      </c>
      <c r="AG16" s="3">
        <f t="shared" si="11"/>
        <v>-10567.417647058825</v>
      </c>
      <c r="AH16" s="3">
        <f t="shared" si="11"/>
        <v>-7606.9494117647055</v>
      </c>
      <c r="AI16" s="3">
        <f t="shared" si="11"/>
        <v>-8581.2352199703419</v>
      </c>
      <c r="AJ16" s="3">
        <f t="shared" ref="AJ16:AN16" si="12">SUM(AJ5:AJ14)</f>
        <v>-8231.4435294117648</v>
      </c>
      <c r="AK16" s="3">
        <f t="shared" si="12"/>
        <v>-8477.7000000000007</v>
      </c>
      <c r="AL16" s="3">
        <f t="shared" si="12"/>
        <v>-8635.53725654968</v>
      </c>
      <c r="AM16" s="3">
        <f t="shared" si="12"/>
        <v>-7128.5847058823547</v>
      </c>
      <c r="AN16" s="3">
        <f t="shared" si="12"/>
        <v>-8068.3070588235278</v>
      </c>
      <c r="AO16" s="8">
        <f t="shared" si="6"/>
        <v>-99756.60738308396</v>
      </c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</row>
    <row r="17" spans="1:74" x14ac:dyDescent="0.15"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8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8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8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</row>
    <row r="18" spans="1:74" x14ac:dyDescent="0.15">
      <c r="A18" t="s">
        <v>116</v>
      </c>
      <c r="C18" s="3">
        <f>C3+C16</f>
        <v>-16720.477500000001</v>
      </c>
      <c r="D18" s="3">
        <f>D3+D16</f>
        <v>-25838.132083333334</v>
      </c>
      <c r="E18" s="3">
        <f t="shared" ref="E18:N18" si="13">E3+E16</f>
        <v>-35192.177361111113</v>
      </c>
      <c r="F18" s="3">
        <f t="shared" si="13"/>
        <v>-41614.844540732964</v>
      </c>
      <c r="G18" s="3">
        <f t="shared" si="13"/>
        <v>-53798.644957399629</v>
      </c>
      <c r="H18" s="3">
        <f t="shared" si="13"/>
        <v>-62047.462735177411</v>
      </c>
      <c r="I18" s="3">
        <f t="shared" si="13"/>
        <v>-69666.442359360415</v>
      </c>
      <c r="J18" s="3">
        <f t="shared" si="13"/>
        <v>-78462.438956582642</v>
      </c>
      <c r="K18" s="3">
        <f t="shared" si="13"/>
        <v>-87778.773370502051</v>
      </c>
      <c r="L18" s="3">
        <f t="shared" si="13"/>
        <v>-96708.671387362643</v>
      </c>
      <c r="M18" s="3">
        <f t="shared" si="13"/>
        <v>-105223.92073183761</v>
      </c>
      <c r="N18" s="3">
        <f t="shared" si="13"/>
        <v>-113933.27918421857</v>
      </c>
      <c r="O18" s="8">
        <f>N18</f>
        <v>-113933.27918421857</v>
      </c>
      <c r="P18" s="3">
        <f>P3+P16</f>
        <v>-121996.08933853029</v>
      </c>
      <c r="Q18" s="3">
        <f>Q3+Q16</f>
        <v>-130132.68489408585</v>
      </c>
      <c r="R18" s="3">
        <f t="shared" ref="R18:AA18" si="14">R3+R16</f>
        <v>-139155.39949726046</v>
      </c>
      <c r="S18" s="3">
        <f t="shared" si="14"/>
        <v>-147101.78606477636</v>
      </c>
      <c r="T18" s="3">
        <f t="shared" si="14"/>
        <v>-158011.4160118663</v>
      </c>
      <c r="U18" s="3">
        <f t="shared" si="14"/>
        <v>-165850.786699697</v>
      </c>
      <c r="V18" s="3">
        <f t="shared" si="14"/>
        <v>-173858.68469400585</v>
      </c>
      <c r="W18" s="3">
        <f t="shared" si="14"/>
        <v>-182352.20617548731</v>
      </c>
      <c r="X18" s="3">
        <f t="shared" si="14"/>
        <v>-191075.49749823863</v>
      </c>
      <c r="Y18" s="3">
        <f t="shared" si="14"/>
        <v>-199934.1998587384</v>
      </c>
      <c r="Z18" s="3">
        <f t="shared" si="14"/>
        <v>-207459.71869471724</v>
      </c>
      <c r="AA18" s="3">
        <f t="shared" si="14"/>
        <v>-215822.17450548601</v>
      </c>
      <c r="AB18" s="8">
        <f>AA18</f>
        <v>-215822.17450548601</v>
      </c>
      <c r="AC18" s="3">
        <f>AC3</f>
        <v>-215822.17450548601</v>
      </c>
      <c r="AD18" s="3">
        <f>AD3+AD16</f>
        <v>-223837.88156430953</v>
      </c>
      <c r="AE18" s="3">
        <f t="shared" ref="AE18:AI18" si="15">AE3+AE16</f>
        <v>-232041.78627019189</v>
      </c>
      <c r="AF18" s="3">
        <f t="shared" si="15"/>
        <v>-240039.12131220871</v>
      </c>
      <c r="AG18" s="3">
        <f t="shared" si="15"/>
        <v>-250606.53895926752</v>
      </c>
      <c r="AH18" s="3">
        <f t="shared" si="15"/>
        <v>-258213.48837103223</v>
      </c>
      <c r="AI18" s="3">
        <f t="shared" si="15"/>
        <v>-266794.72359100258</v>
      </c>
      <c r="AJ18" s="3">
        <f t="shared" ref="AJ18:AN18" si="16">AJ3+AJ16</f>
        <v>-275026.16712041432</v>
      </c>
      <c r="AK18" s="3">
        <f t="shared" si="16"/>
        <v>-283503.86712041433</v>
      </c>
      <c r="AL18" s="3">
        <f t="shared" si="16"/>
        <v>-292139.40437696403</v>
      </c>
      <c r="AM18" s="3">
        <f t="shared" si="16"/>
        <v>-299267.98908284638</v>
      </c>
      <c r="AN18" s="3">
        <f t="shared" si="16"/>
        <v>-307336.29614166991</v>
      </c>
      <c r="AO18" s="8">
        <f>AN18</f>
        <v>-307336.29614166991</v>
      </c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</row>
    <row r="19" spans="1:74" x14ac:dyDescent="0.15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8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6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6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</row>
    <row r="20" spans="1:74" x14ac:dyDescent="0.15"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8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6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6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</row>
    <row r="21" spans="1:74" x14ac:dyDescent="0.15"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8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6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6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</row>
    <row r="22" spans="1:74" x14ac:dyDescent="0.15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8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6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6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</row>
    <row r="23" spans="1:74" x14ac:dyDescent="0.15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8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6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6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</row>
    <row r="24" spans="1:74" x14ac:dyDescent="0.15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8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6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6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</row>
    <row r="25" spans="1:74" x14ac:dyDescent="0.15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8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6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6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</row>
    <row r="26" spans="1:74" x14ac:dyDescent="0.15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8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6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6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</row>
  </sheetData>
  <phoneticPr fontId="13" type="noConversion"/>
  <pageMargins left="0.25" right="0.25" top="0.75" bottom="0.75" header="0.3" footer="0.3"/>
  <pageSetup paperSize="9" scale="80" orientation="landscape" horizontalDpi="0" verticalDpi="0"/>
  <headerFooter>
    <oddHeader>&amp;L&amp;"Calibri,Standard"&amp;K000000Winfrid Tiede
post@winfridtiede.de&amp;R&amp;"Calibri,Standard"&amp;K000000CashFlow / Kapitalbedarf</oddHeader>
    <oddFooter>&amp;R&amp;"Calibri,Standard"&amp;K000000Seite &amp;P von &amp;N</oddFooter>
  </headerFooter>
  <colBreaks count="2" manualBreakCount="2">
    <brk id="15" max="1048575" man="1"/>
    <brk id="2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9"/>
  <sheetViews>
    <sheetView topLeftCell="A5" zoomScale="130" zoomScaleNormal="130" zoomScalePageLayoutView="130" workbookViewId="0">
      <selection activeCell="A10" sqref="A10"/>
    </sheetView>
  </sheetViews>
  <sheetFormatPr baseColWidth="10" defaultRowHeight="11" x14ac:dyDescent="0.15"/>
  <sheetData>
    <row r="9" spans="1:1" x14ac:dyDescent="0.15">
      <c r="A9" t="s">
        <v>126</v>
      </c>
    </row>
  </sheetData>
  <phoneticPr fontId="13" type="noConversion"/>
  <pageMargins left="0.7" right="0.7" top="0.75" bottom="0.75" header="0.3" footer="0.3"/>
  <pageSetup paperSize="9" orientation="landscape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zoomScale="180" zoomScaleNormal="180" zoomScalePageLayoutView="180" workbookViewId="0">
      <selection activeCell="A9" sqref="A9"/>
    </sheetView>
  </sheetViews>
  <sheetFormatPr baseColWidth="10" defaultRowHeight="11" x14ac:dyDescent="0.15"/>
  <cols>
    <col min="1" max="1" width="12.5" style="3" bestFit="1" customWidth="1"/>
    <col min="2" max="16384" width="10.75" style="3"/>
  </cols>
  <sheetData>
    <row r="3" spans="1:2" x14ac:dyDescent="0.15">
      <c r="A3" s="3" t="s">
        <v>16</v>
      </c>
      <c r="B3" s="3">
        <v>0.19</v>
      </c>
    </row>
    <row r="7" spans="1:2" x14ac:dyDescent="0.15">
      <c r="A7" s="3" t="s">
        <v>127</v>
      </c>
    </row>
    <row r="8" spans="1:2" x14ac:dyDescent="0.15">
      <c r="A8" s="3" t="s">
        <v>128</v>
      </c>
    </row>
  </sheetData>
  <phoneticPr fontId="13" type="noConversion"/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Hinweis</vt:lpstr>
      <vt:lpstr>Umsatzplanung</vt:lpstr>
      <vt:lpstr>InvestAbschr</vt:lpstr>
      <vt:lpstr>Personalkostenplanung</vt:lpstr>
      <vt:lpstr>Plan GuV</vt:lpstr>
      <vt:lpstr>FinanzplanungCashFlow</vt:lpstr>
      <vt:lpstr>Persönlicher Bedarf</vt:lpstr>
      <vt:lpstr>Variablen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Microsoft Office-Anwender</cp:lastModifiedBy>
  <cp:lastPrinted>2017-03-23T08:51:14Z</cp:lastPrinted>
  <dcterms:created xsi:type="dcterms:W3CDTF">2017-03-22T09:04:31Z</dcterms:created>
  <dcterms:modified xsi:type="dcterms:W3CDTF">2017-03-23T08:52:20Z</dcterms:modified>
</cp:coreProperties>
</file>